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SUCON\RELATÓRIO_GESTÃO_FISCAL\Relatório_Gestão_Fiscal_RGF_2025\3º quadrimestre\"/>
    </mc:Choice>
  </mc:AlternateContent>
  <bookViews>
    <workbookView xWindow="20370" yWindow="-120" windowWidth="8430" windowHeight="10800"/>
  </bookViews>
  <sheets>
    <sheet name="Anexo_1_Dem_Desp_Pessoal " sheetId="1" r:id="rId1"/>
    <sheet name="Anexo_5_Dem_Disp_Caixa_RP_Pagar" sheetId="2" r:id="rId2"/>
    <sheet name="Anexo 6 - Simplificado" sheetId="3" r:id="rId3"/>
  </sheets>
  <externalReferences>
    <externalReference r:id="rId4"/>
    <externalReference r:id="rId5"/>
    <externalReference r:id="rId6"/>
  </externalReferences>
  <definedNames>
    <definedName name="_xlnm.Print_Area" localSheetId="0">'Anexo_1_Dem_Desp_Pessoal '!$A$1:$O$62</definedName>
    <definedName name="_xlnm.Print_Area" localSheetId="1">Anexo_5_Dem_Disp_Caixa_RP_Pagar!$A$1:$K$57</definedName>
    <definedName name="Planilha_1ÁreaTotal" localSheetId="0">#REF!</definedName>
    <definedName name="Planilha_1ÁreaTotal">#REF!</definedName>
    <definedName name="Planilha_1CabGráfico" localSheetId="0">#REF!</definedName>
    <definedName name="Planilha_1CabGráfico">#REF!</definedName>
    <definedName name="Planilha_1TítCols" localSheetId="0">#REF!</definedName>
    <definedName name="Planilha_1TítCols">#REF!</definedName>
    <definedName name="Planilha_1TítLins" localSheetId="0">#REF!</definedName>
    <definedName name="Planilha_1TítLins">#REF!</definedName>
    <definedName name="Planilha_2ÁreaTotal" localSheetId="0">#REF!</definedName>
    <definedName name="Planilha_2ÁreaTotal">#REF!</definedName>
    <definedName name="Planilha_2CabGráfico" localSheetId="0">#REF!</definedName>
    <definedName name="Planilha_2CabGráfico">#REF!</definedName>
    <definedName name="Planilha_2TítCols" localSheetId="0">#REF!</definedName>
    <definedName name="Planilha_2TítCols">#REF!</definedName>
    <definedName name="Planilha_2TítLins" localSheetId="0">#REF!</definedName>
    <definedName name="Planilha_2TítLins">#REF!</definedName>
    <definedName name="Planilha_3ÁreaTotal" localSheetId="0">#REF!</definedName>
    <definedName name="Planilha_3ÁreaTotal">#REF!</definedName>
    <definedName name="Planilha_3CabGráfico" localSheetId="0">#REF!</definedName>
    <definedName name="Planilha_3CabGráfico">#REF!</definedName>
    <definedName name="Planilha_3TítCols" localSheetId="0">#REF!</definedName>
    <definedName name="Planilha_3TítCols">#REF!</definedName>
    <definedName name="Planilha_3TítLins" localSheetId="0">#REF!</definedName>
    <definedName name="Planilha_3TítLins">#REF!</definedName>
    <definedName name="Planilha_4ÁreaTotal" localSheetId="0">#REF!</definedName>
    <definedName name="Planilha_4ÁreaTotal">#REF!</definedName>
    <definedName name="Planilha_4TítCols" localSheetId="0">#REF!</definedName>
    <definedName name="Planilha_4TítCols">#REF!</definedName>
  </definedNames>
  <calcPr calcId="162913" fullPrecision="0"/>
</workbook>
</file>

<file path=xl/calcChain.xml><?xml version="1.0" encoding="utf-8"?>
<calcChain xmlns="http://schemas.openxmlformats.org/spreadsheetml/2006/main">
  <c r="G26" i="2" l="1"/>
  <c r="F26" i="2"/>
  <c r="E26" i="2"/>
  <c r="D26" i="2"/>
  <c r="C26" i="2"/>
  <c r="B26" i="2"/>
  <c r="B25" i="2" s="1"/>
  <c r="B46" i="2" s="1"/>
  <c r="D34" i="2"/>
  <c r="G40" i="2"/>
  <c r="G37" i="2"/>
  <c r="G38" i="2"/>
  <c r="G36" i="2"/>
  <c r="G31" i="2"/>
  <c r="G30" i="2"/>
  <c r="G22" i="2"/>
  <c r="G42" i="2"/>
  <c r="J21" i="2"/>
  <c r="J42" i="2"/>
  <c r="I42" i="2"/>
  <c r="H42" i="2"/>
  <c r="F42" i="2"/>
  <c r="E42" i="2"/>
  <c r="D42" i="2"/>
  <c r="C42" i="2"/>
  <c r="B42" i="2"/>
  <c r="B34" i="2"/>
  <c r="C34" i="2"/>
  <c r="E34" i="2"/>
  <c r="F34" i="2"/>
  <c r="F25" i="2" s="1"/>
  <c r="F46" i="2" s="1"/>
  <c r="H34" i="2"/>
  <c r="H25" i="2" s="1"/>
  <c r="H46" i="2" s="1"/>
  <c r="B27" i="3" s="1"/>
  <c r="I34" i="2"/>
  <c r="J28" i="2"/>
  <c r="J27" i="2"/>
  <c r="J24" i="2"/>
  <c r="J23" i="2"/>
  <c r="J22" i="2"/>
  <c r="I21" i="2"/>
  <c r="H21" i="2"/>
  <c r="G45" i="2"/>
  <c r="J45" i="2" s="1"/>
  <c r="G44" i="2"/>
  <c r="J44" i="2" s="1"/>
  <c r="G43" i="2"/>
  <c r="J43" i="2" s="1"/>
  <c r="G21" i="2"/>
  <c r="G23" i="2"/>
  <c r="G24" i="2"/>
  <c r="I26" i="2"/>
  <c r="F21" i="2"/>
  <c r="E21" i="2"/>
  <c r="D21" i="2"/>
  <c r="C21" i="2"/>
  <c r="B21" i="2"/>
  <c r="H26" i="2"/>
  <c r="N50" i="1"/>
  <c r="N49" i="1"/>
  <c r="N48" i="1"/>
  <c r="O34" i="1"/>
  <c r="O33" i="1"/>
  <c r="O32" i="1"/>
  <c r="O31" i="1"/>
  <c r="O27" i="1"/>
  <c r="O26" i="1"/>
  <c r="O24" i="1"/>
  <c r="O23" i="1"/>
  <c r="I25" i="2" l="1"/>
  <c r="I46" i="2" s="1"/>
  <c r="E25" i="2"/>
  <c r="E46" i="2" s="1"/>
  <c r="G34" i="2"/>
  <c r="J34" i="2" s="1"/>
  <c r="D25" i="2"/>
  <c r="D46" i="2" s="1"/>
  <c r="C25" i="2"/>
  <c r="J26" i="2"/>
  <c r="C46" i="2"/>
  <c r="G25" i="2" l="1"/>
  <c r="J25" i="2" s="1"/>
  <c r="J46" i="2" s="1"/>
  <c r="G46" i="2"/>
  <c r="M34" i="1"/>
  <c r="M32" i="1"/>
  <c r="M31" i="1"/>
  <c r="M27" i="1"/>
  <c r="M26" i="1"/>
  <c r="M24" i="1"/>
  <c r="M23" i="1"/>
  <c r="L34" i="1"/>
  <c r="L33" i="1"/>
  <c r="L32" i="1"/>
  <c r="L31" i="1"/>
  <c r="L27" i="1"/>
  <c r="L26" i="1"/>
  <c r="L24" i="1"/>
  <c r="L23" i="1"/>
  <c r="K34" i="1"/>
  <c r="K33" i="1"/>
  <c r="K32" i="1"/>
  <c r="K31" i="1"/>
  <c r="K27" i="1"/>
  <c r="K26" i="1"/>
  <c r="K24" i="1"/>
  <c r="K23" i="1"/>
  <c r="J34" i="1"/>
  <c r="J33" i="1"/>
  <c r="J32" i="1"/>
  <c r="J31" i="1"/>
  <c r="N29" i="1"/>
  <c r="N28" i="1"/>
  <c r="J27" i="1"/>
  <c r="J26" i="1"/>
  <c r="J24" i="1"/>
  <c r="J23" i="1"/>
  <c r="O30" i="1"/>
  <c r="N37" i="1"/>
  <c r="N36" i="1"/>
  <c r="N35" i="1"/>
  <c r="I34" i="1"/>
  <c r="I32" i="1"/>
  <c r="I33" i="1"/>
  <c r="I31" i="1"/>
  <c r="I27" i="1"/>
  <c r="I26" i="1"/>
  <c r="I24" i="1"/>
  <c r="I23" i="1"/>
  <c r="H34" i="1"/>
  <c r="H33" i="1"/>
  <c r="H32" i="1"/>
  <c r="H31" i="1"/>
  <c r="H26" i="1"/>
  <c r="H24" i="1"/>
  <c r="H23" i="1"/>
  <c r="F33" i="1"/>
  <c r="F32" i="1"/>
  <c r="G34" i="1"/>
  <c r="G33" i="1"/>
  <c r="G32" i="1"/>
  <c r="G31" i="1"/>
  <c r="G26" i="1"/>
  <c r="G24" i="1"/>
  <c r="G23" i="1"/>
  <c r="F34" i="1"/>
  <c r="F31" i="1"/>
  <c r="F27" i="1"/>
  <c r="F26" i="1"/>
  <c r="F24" i="1"/>
  <c r="F23" i="1" l="1"/>
  <c r="J30" i="2" l="1"/>
  <c r="G39" i="2" l="1"/>
  <c r="J30" i="1" l="1"/>
  <c r="K30" i="1"/>
  <c r="L30" i="1"/>
  <c r="M30" i="1"/>
  <c r="J25" i="1"/>
  <c r="K25" i="1"/>
  <c r="L25" i="1"/>
  <c r="M25" i="1"/>
  <c r="J22" i="1"/>
  <c r="K22" i="1"/>
  <c r="L22" i="1"/>
  <c r="M22" i="1"/>
  <c r="L21" i="1" l="1"/>
  <c r="M21" i="1"/>
  <c r="M38" i="1" s="1"/>
  <c r="L38" i="1"/>
  <c r="K21" i="1"/>
  <c r="K38" i="1" s="1"/>
  <c r="J21" i="1"/>
  <c r="J38" i="1" l="1"/>
  <c r="B32" i="1"/>
  <c r="B24" i="1"/>
  <c r="E34" i="1" l="1"/>
  <c r="D34" i="1"/>
  <c r="C34" i="1"/>
  <c r="B34" i="1"/>
  <c r="N34" i="1" s="1"/>
  <c r="E33" i="1"/>
  <c r="D33" i="1"/>
  <c r="C33" i="1"/>
  <c r="B33" i="1"/>
  <c r="E32" i="1"/>
  <c r="D32" i="1"/>
  <c r="C32" i="1"/>
  <c r="N32" i="1" s="1"/>
  <c r="E31" i="1"/>
  <c r="D31" i="1"/>
  <c r="C31" i="1"/>
  <c r="B31" i="1"/>
  <c r="E27" i="1"/>
  <c r="D27" i="1"/>
  <c r="C27" i="1"/>
  <c r="B27" i="1"/>
  <c r="E26" i="1"/>
  <c r="D26" i="1"/>
  <c r="D25" i="1" s="1"/>
  <c r="C26" i="1"/>
  <c r="B26" i="1"/>
  <c r="E24" i="1"/>
  <c r="D24" i="1"/>
  <c r="C24" i="1"/>
  <c r="E23" i="1"/>
  <c r="D23" i="1"/>
  <c r="D22" i="1" s="1"/>
  <c r="C23" i="1"/>
  <c r="B23" i="1"/>
  <c r="N23" i="1" s="1"/>
  <c r="H27" i="1"/>
  <c r="G27" i="1"/>
  <c r="E25" i="1" l="1"/>
  <c r="E22" i="1"/>
  <c r="N24" i="1"/>
  <c r="N33" i="1"/>
  <c r="B22" i="1"/>
  <c r="N26" i="1"/>
  <c r="N31" i="1"/>
  <c r="N27" i="1"/>
  <c r="G30" i="1"/>
  <c r="H25" i="1"/>
  <c r="G25" i="1"/>
  <c r="H22" i="1"/>
  <c r="C30" i="1"/>
  <c r="D21" i="1"/>
  <c r="D30" i="1"/>
  <c r="C22" i="1"/>
  <c r="B25" i="1"/>
  <c r="B30" i="1"/>
  <c r="E21" i="1"/>
  <c r="E30" i="1"/>
  <c r="C25" i="1"/>
  <c r="I22" i="1"/>
  <c r="I30" i="1"/>
  <c r="F22" i="1"/>
  <c r="H30" i="1"/>
  <c r="I25" i="1"/>
  <c r="G22" i="1"/>
  <c r="F25" i="1"/>
  <c r="F30" i="1"/>
  <c r="O22" i="1"/>
  <c r="O25" i="1"/>
  <c r="N25" i="1" l="1"/>
  <c r="H21" i="1"/>
  <c r="N30" i="1"/>
  <c r="N22" i="1"/>
  <c r="O21" i="1"/>
  <c r="O38" i="1" s="1"/>
  <c r="G21" i="1"/>
  <c r="G38" i="1" s="1"/>
  <c r="C21" i="1"/>
  <c r="C38" i="1" s="1"/>
  <c r="E38" i="1"/>
  <c r="B21" i="1"/>
  <c r="D38" i="1"/>
  <c r="I21" i="1"/>
  <c r="I38" i="1" s="1"/>
  <c r="H38" i="1"/>
  <c r="F21" i="1"/>
  <c r="N21" i="1" l="1"/>
  <c r="N38" i="1" s="1"/>
  <c r="N47" i="1" s="1"/>
  <c r="F38" i="1"/>
  <c r="B38" i="1"/>
  <c r="N46" i="1"/>
  <c r="B20" i="3" l="1"/>
  <c r="O47" i="1"/>
  <c r="G27" i="2"/>
  <c r="G28" i="2"/>
  <c r="G29" i="2"/>
  <c r="J29" i="2" s="1"/>
  <c r="J31" i="2"/>
  <c r="G32" i="2"/>
  <c r="J32" i="2" s="1"/>
  <c r="G33" i="2"/>
  <c r="J33" i="2" s="1"/>
  <c r="G35" i="2"/>
  <c r="J35" i="2" s="1"/>
  <c r="J36" i="2"/>
  <c r="J37" i="2"/>
  <c r="J38" i="2"/>
  <c r="J39" i="2"/>
  <c r="J40" i="2"/>
  <c r="G41" i="2"/>
  <c r="J41" i="2" s="1"/>
  <c r="C21" i="3" l="1"/>
  <c r="O50" i="1"/>
  <c r="C23" i="3" s="1"/>
  <c r="O49" i="1"/>
  <c r="C22" i="3" s="1"/>
  <c r="C17" i="3" l="1"/>
  <c r="B23" i="3"/>
  <c r="C27" i="3" l="1"/>
  <c r="B21" i="3"/>
  <c r="B22" i="3"/>
  <c r="C20" i="3" l="1"/>
</calcChain>
</file>

<file path=xl/sharedStrings.xml><?xml version="1.0" encoding="utf-8"?>
<sst xmlns="http://schemas.openxmlformats.org/spreadsheetml/2006/main" count="167" uniqueCount="139">
  <si>
    <t>PODER JUDICIÁRIO</t>
  </si>
  <si>
    <t>TRIBUNAL DE JUSTIÇA DO ESTADO DO ACRE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</si>
  <si>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</si>
  <si>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</si>
  <si>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</si>
  <si>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</si>
  <si>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</si>
  <si>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</si>
  <si>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</si>
  <si>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TOTAL</t>
  </si>
  <si>
    <t>INSCRITAS EM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</si>
  <si>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</si>
  <si>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</si>
  <si>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</si>
  <si>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</si>
  <si>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</si>
  <si>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</si>
  <si>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</si>
  <si>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</si>
  <si>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</si>
  <si>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</si>
  <si>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</si>
  <si>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</si>
  <si>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</si>
  <si>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r>
      <rPr>
        <b/>
        <sz val="12"/>
        <color theme="1"/>
        <rFont val="Times New Roman"/>
        <family val="1"/>
      </rPr>
      <t>Outras despesas de pessoal decorrentes de contratos de terceirização ou de contratação de forma indireta</t>
    </r>
    <r>
      <rPr>
        <sz val="12"/>
        <color theme="1"/>
        <rFont val="Times New Roman"/>
        <family val="1"/>
      </rPr>
      <t xml:space="preserve"> (§ 1º do art. 18 da LRF)</t>
    </r>
  </si>
  <si>
    <t>Despesa com Pessoal não executada Orçamentariamente</t>
  </si>
  <si>
    <t xml:space="preserve">DESPESAS NÃO COMPUTADAS (II) (§ 1º do art. 19 da LRF) 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</si>
  <si>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</si>
  <si>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</si>
  <si>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</si>
  <si>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</si>
  <si>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   % SOBRE A RCL AJUSTADA</t>
  </si>
  <si>
    <t>RECEITA CORRENTE LÍQUIDA - RCL (IV)</t>
  </si>
  <si>
    <t>-</t>
  </si>
  <si>
    <t>Alzenir Pinheiro de Carvalho</t>
  </si>
  <si>
    <t>Rodrigo Roesler</t>
  </si>
  <si>
    <t>Presidente</t>
  </si>
  <si>
    <t>Auditor-Chefe da Auditoria Interna</t>
  </si>
  <si>
    <t>DEMONSTRATIVO DA DISPONIBILIDADE DE CAIXA E DOS RESTOS A PAGAR</t>
  </si>
  <si>
    <t xml:space="preserve"> RGF – ANEXO 5 (LRF, art. 55, Inciso III, alínea "a")</t>
  </si>
  <si>
    <t>IDENTIFICAÇÃO DOS RECURSOS</t>
  </si>
  <si>
    <t xml:space="preserve">DISPONIBILIDADE DE CAIXA BRUTA </t>
  </si>
  <si>
    <t>OBRIGAÇÕES FINANCEIRAS</t>
  </si>
  <si>
    <t>RESTOS A PAGAR EMPENHADOS E NÃO LIQUIDADOS DO EXERCÍCIO</t>
  </si>
  <si>
    <t>EMPENHOS NÃO LIQUIDADOS CANCELADOS (NÃO INSCRITOS POR INSUFICIÊNCIA FINANCEIRA)</t>
  </si>
  <si>
    <t xml:space="preserve">Restos a Pagar Liquidados e Não Pagos </t>
  </si>
  <si>
    <t>Restos a Pagar Empenhados e Não Liquidados de Exercícios Anteriores</t>
  </si>
  <si>
    <t>Demais Obrigaçãoes Fianceiras</t>
  </si>
  <si>
    <t>De Exercícios Anteriores</t>
  </si>
  <si>
    <t>Do Exercício</t>
  </si>
  <si>
    <t>(c)</t>
  </si>
  <si>
    <t>(d)</t>
  </si>
  <si>
    <t>(e)</t>
  </si>
  <si>
    <t>(f) = (a – (b + c + d + e))</t>
  </si>
  <si>
    <t>TOTAL DOS RECURSOS NÃO VINCULADOS (I)</t>
  </si>
  <si>
    <t>1500 - Recursos Não Vinculados de Impostos</t>
  </si>
  <si>
    <t>2500 - Recursos não Vinculados de Impostos - Exercício Anterior</t>
  </si>
  <si>
    <t>1501 -  Outras Restituições aos Poderes</t>
  </si>
  <si>
    <t>TOTAL DOS RECURSOS VINCULADOS (II)</t>
  </si>
  <si>
    <t>1700 - Outras Transferências Convênio ou Instrumentos Congêneres da União</t>
  </si>
  <si>
    <t>2700 - Outras Transferências Convênio ou Instrumentos Congêneres da União - Exercício Anterior</t>
  </si>
  <si>
    <t>1760 - Recursos de Emolumentos, taxas e custas (FUNEJ)</t>
  </si>
  <si>
    <t>2760 - Recursos de Emolumentos, taxas e custas - Exercício Anterior (FUNEJ)</t>
  </si>
  <si>
    <t>1760 - Recursos de Emolumentos, taxas e custas (FUNSEG)</t>
  </si>
  <si>
    <t>2760 - Recursos de Emolumentos, taxas e custas - Exercício Anterior (FUNSEG)</t>
  </si>
  <si>
    <t>1760 - Recursos de Emolumentos, taxas e custas (FECOM)</t>
  </si>
  <si>
    <t>2760 - Recursos de Emolumentos, taxas e custas - Exercício Anterior (FECOM)</t>
  </si>
  <si>
    <t>DEMONSTRATIVO SIMPLIFICADO DO RELATÓRIO DE GESTÃO FISCAL</t>
  </si>
  <si>
    <t xml:space="preserve"> LRF, art. 48 - Anexo 6</t>
  </si>
  <si>
    <t>RECEITA CORRENTE LÍQUIDA</t>
  </si>
  <si>
    <t>VALOR ATÉ O QUADRIMESTRE/SEMESTRE</t>
  </si>
  <si>
    <t>Receita Corrente Líquida</t>
  </si>
  <si>
    <t>% SOBRE A RCL AJUSTADA</t>
  </si>
  <si>
    <t>Despesa Total com Pessoal - DTP</t>
  </si>
  <si>
    <t>Limite Máximo (incisos I, II e III, art. 20 da LRF) - &lt;%&gt;</t>
  </si>
  <si>
    <t>Limite Prudencial (parágrafo único, art. 22 da LRF) - &lt;%&gt;</t>
  </si>
  <si>
    <t>Limite de Alerta (inciso II do §1º do art. 59 da LRF) - &lt;%&gt;</t>
  </si>
  <si>
    <t>RESTOS A PAGAR</t>
  </si>
  <si>
    <t>INSCRIÇÃO EM RESTOS A PAGAR NÃO PROCESSADOS DO EXERCÍCIO</t>
  </si>
  <si>
    <t>Valor Total</t>
  </si>
  <si>
    <t xml:space="preserve">  </t>
  </si>
  <si>
    <t>1706 - Transferências Especiais da União</t>
  </si>
  <si>
    <t>Agentes Comunitários de Saúde e de Combate às Endemias com Recursos Vinculados (CF, art. 198, §11)</t>
  </si>
  <si>
    <t>Parcela dedutível referente ao piso salarial do Enfermeiro, Técnico de Enfermagem, Auxiliar de Enfermagem e Parteira (ADCT, art. 38, §2º)</t>
  </si>
  <si>
    <t>Outras Deduções Constitucionais ou Legais</t>
  </si>
  <si>
    <t>(-) Transferências da União relativas à remuneração dos agentes comunitários de saúde e de combate às endemias (CF, art. 198, §11)</t>
  </si>
  <si>
    <t>(-) Outras Deduções Constitucionais ou Legais</t>
  </si>
  <si>
    <t xml:space="preserve">(-) Transferências obrigatórias da União relativas às emendas de bancada (art. 166, §16, da CF) </t>
  </si>
  <si>
    <t>Demais Vinculações Decorrentes de Transferências</t>
  </si>
  <si>
    <t>2706- Transferências Especial da União - Exercício Anterior</t>
  </si>
  <si>
    <t>Demais Vinculações Legais</t>
  </si>
  <si>
    <t>1755 - Alienação de Bens - Adm. Direta</t>
  </si>
  <si>
    <t>TOTAL DOS RECURSOS VINCULADOS AO RPPS (III)</t>
  </si>
  <si>
    <r>
      <t xml:space="preserve"> Recursos Vinculados ao RPPS - Fundo em Capitalização (Plano Previdenciário)</t>
    </r>
    <r>
      <rPr>
        <vertAlign val="superscript"/>
        <sz val="8"/>
        <rFont val="Times New Roman"/>
        <family val="1"/>
      </rPr>
      <t>2</t>
    </r>
  </si>
  <si>
    <t>Recursos Vinculados  ao RPPS - Fundo em Repartição (Plano Financeiro)</t>
  </si>
  <si>
    <t xml:space="preserve"> Recursos Vinculados ao RPPS - Taxa de Administração</t>
  </si>
  <si>
    <t>DISPONIBILIDADE DE CAIXA LÍQUIDA (APÓS A INSCRIÇÃO EM RESTOS A PAGAR NÃO PROCESSADOS DO EXERCÍCIO) h = (f - g)</t>
  </si>
  <si>
    <t>TOTAL (IV) = (I + II+III)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</si>
  <si>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</si>
  <si>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</si>
  <si>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</si>
  <si>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= RECEITA CORRENTE LÍQUIDA AJUSTADA PARA CÁLCULO DOS LIMITES DA DESPESA COM PESSOAL (V)</t>
  </si>
  <si>
    <t>DESPESA TOTAL COM PESSOAL - DTP (VI) = (III a + III b)</t>
  </si>
  <si>
    <t xml:space="preserve">LIMITE MÁXIMO (VII) (incisos I, II e III, art. 20 da LRF) </t>
  </si>
  <si>
    <t xml:space="preserve">LIMITE PRUDENCIAL (VIII) = (0,95 x VII) (parágrafo único do art. 22 da LRF) </t>
  </si>
  <si>
    <t xml:space="preserve">LIMITE DE ALERTA (IX) = (0,90 x VII) (inciso II do §1º do art. 59 da LRF) </t>
  </si>
  <si>
    <r>
      <t xml:space="preserve">(-) Transferências obrigatórias da União relativas às emendas individuais (art. 166-A, §1º, da CF) </t>
    </r>
    <r>
      <rPr>
        <sz val="12"/>
        <color theme="1"/>
        <rFont val="Calibri"/>
        <family val="2"/>
      </rPr>
      <t xml:space="preserve">  </t>
    </r>
  </si>
  <si>
    <t>01/2025</t>
  </si>
  <si>
    <t>02/2025</t>
  </si>
  <si>
    <t>03/2025</t>
  </si>
  <si>
    <t>04/2025</t>
  </si>
  <si>
    <r>
      <t xml:space="preserve">Desembargador </t>
    </r>
    <r>
      <rPr>
        <b/>
        <sz val="22"/>
        <color theme="1"/>
        <rFont val="Times New Roman"/>
        <family val="1"/>
      </rPr>
      <t>Laudivon Nogueira</t>
    </r>
  </si>
  <si>
    <t>JAN/2025 a DEZ/2025</t>
  </si>
  <si>
    <t>05/2025</t>
  </si>
  <si>
    <t>06/2025</t>
  </si>
  <si>
    <t>07/2025</t>
  </si>
  <si>
    <t>08/2025</t>
  </si>
  <si>
    <t>Jacikley da Costa Ribeiro</t>
  </si>
  <si>
    <t>Secretário de Gestão Orçamentária e Finanças</t>
  </si>
  <si>
    <t>Subsecretária de Contabilidade / CRC/AC-002125/O-2</t>
  </si>
  <si>
    <t>09/2005</t>
  </si>
  <si>
    <t>10/2025</t>
  </si>
  <si>
    <t>11/2025</t>
  </si>
  <si>
    <t>12/2025</t>
  </si>
  <si>
    <t>1701 - Outras Transf. de Convênios ou Instrum. Congên. dos Estados (TJAC)</t>
  </si>
  <si>
    <t>1701 - Outras Transf. de Convênios ou Instrum. Congên. dos Estados (FERRFIS)</t>
  </si>
  <si>
    <t>2701 - Outras Transf. de Convênios ou Instrum. Congên. dos Estados - Exercício Anterior (TJAC)</t>
  </si>
  <si>
    <r>
      <rPr>
        <b/>
        <sz val="13"/>
        <rFont val="Times New Roman"/>
        <family val="1"/>
      </rPr>
      <t>Nota</t>
    </r>
    <r>
      <rPr>
        <sz val="13"/>
        <rFont val="Times New Roman"/>
        <family val="1"/>
      </rPr>
      <t xml:space="preserve">: em conformidade com a metodologia de preenchimento do </t>
    </r>
    <r>
      <rPr>
        <b/>
        <sz val="13"/>
        <rFont val="Times New Roman"/>
        <family val="1"/>
      </rPr>
      <t>Siconfi</t>
    </r>
    <r>
      <rPr>
        <sz val="13"/>
        <rFont val="Times New Roman"/>
        <family val="1"/>
      </rPr>
      <t>, a dedução das Despesas de Exercícios Anteriores (DEA - Elemento 92), cuja competência é anterior ao período de apuração é considerada integralmente no relatório do 3º quadrimestre, no mês de dezembro, garantido que os recursos são de competência anterior ao período de referência do Relatório, bem como a correta apuração dos limites da LRF no encerramento do exercício.</t>
    </r>
  </si>
  <si>
    <t>(g)</t>
  </si>
  <si>
    <r>
      <t>DISPONIBILIDADE DE CAIXA LÍQUIDA (ANTES DA INSCRIÇÃO EM RESTOS A PAGAR NÃO PROCESSADOS DO EXERCÍCIO)</t>
    </r>
    <r>
      <rPr>
        <b/>
        <sz val="6"/>
        <rFont val="Times New Roman"/>
        <family val="1"/>
      </rPr>
      <t>1</t>
    </r>
  </si>
  <si>
    <t>JAN/2025 A DEZ/2025</t>
  </si>
  <si>
    <t>DISPONIBILIDADE DE CAIXA LÍQUIDA (APÓS A INSCRIÇÃO EM RESTOS A PAGAR NÃO PROCESSADOS DO EXERCÍCIO)</t>
  </si>
  <si>
    <r>
      <rPr>
        <sz val="10"/>
        <color theme="1"/>
        <rFont val="Times New Roman"/>
        <family val="1"/>
      </rPr>
      <t>Desembargador</t>
    </r>
    <r>
      <rPr>
        <b/>
        <sz val="10"/>
        <color theme="1"/>
        <rFont val="Times New Roman"/>
        <family val="1"/>
      </rPr>
      <t xml:space="preserve"> Laudivon Nogueira</t>
    </r>
  </si>
  <si>
    <t>Subsecretária de Contabilidade/CRC/AC-002125/O-2</t>
  </si>
  <si>
    <r>
      <rPr>
        <sz val="10"/>
        <rFont val="Times New Roman"/>
        <family val="1"/>
      </rPr>
      <t>Desembargador</t>
    </r>
    <r>
      <rPr>
        <b/>
        <sz val="10"/>
        <rFont val="Times New Roman"/>
        <family val="1"/>
      </rPr>
      <t xml:space="preserve"> Laudivon Nogueira</t>
    </r>
  </si>
  <si>
    <t xml:space="preserve"> Secretário de Gestão Orçamentária e Finanças</t>
  </si>
  <si>
    <r>
      <rPr>
        <b/>
        <sz val="13"/>
        <rFont val="Times New Roman"/>
        <family val="1"/>
      </rPr>
      <t>FONTE</t>
    </r>
    <r>
      <rPr>
        <sz val="13"/>
        <rFont val="Times New Roman"/>
        <family val="1"/>
      </rPr>
      <t>: sistema de execução orçamentária, financeira, contábil e patrimonial do Judiciário do Estado do Acre – GRP/WEB (Sistema Thema/GRP) e Demonstrativo da Receita Corrente Liquida do Estado do Acre; Unidade Responsável: Subsecretaria de Contabilidade; Data da Emissão: 30/01/2026.</t>
    </r>
  </si>
  <si>
    <r>
      <rPr>
        <b/>
        <sz val="10"/>
        <rFont val="Times New Roman"/>
        <family val="1"/>
      </rPr>
      <t>FONTE</t>
    </r>
    <r>
      <rPr>
        <sz val="10"/>
        <rFont val="Times New Roman"/>
        <family val="1"/>
      </rPr>
      <t>: Sistema de execução orçamentária, financeira, contábil e patrimonial do Judiciário do Estado do Acre – GRP/WEB (Sistema Thema/GRP) e Demonstrativo da Receita Corrente Liquida do Estado do Acre; Unidade Responsável: Subsecretaria de Contabilidade; Data da Emissão: 30/01/2026.</t>
    </r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</si>
  <si>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Sistema de execução orçamentária, financeira, contábil e patrimonial do Judiciário do Estado do Acre – GRP/WEB (Sistema Thema/GRP)  e Demonstrativo da Receita Corrente Liquida do Estado do Acre; Unidade Responsável: Subsecretaria de Contabilidade; Data da Emissão: 30/01/2026.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</si>
</sst>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R$ &quot;#,##0.00_);[Red]\(&quot;R$ &quot;#,##0.00\)"/>
    <numFmt numFmtId="165" formatCode="#,##0.00_ ;\-#,##0.00\ "/>
    <numFmt numFmtId="166" formatCode="_-* #,##0.00_-;\-* #,##0.00_-;_-* &quot;-&quot;??_-;_-@"/>
    <numFmt numFmtId="167" formatCode="#,##0.00;[Red]#,##0.00"/>
  </numFmts>
  <fonts count="43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Arial"/>
      <family val="2"/>
    </font>
    <font>
      <b/>
      <sz val="8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rgb="FFFF0000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Arial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0"/>
      <name val="Arial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name val="Times New Roman"/>
      <family val="1"/>
    </font>
    <font>
      <b/>
      <sz val="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4" fontId="3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0" xfId="0" applyNumberFormat="1" applyFont="1" applyAlignment="1">
      <alignment horizontal="right"/>
    </xf>
    <xf numFmtId="0" fontId="12" fillId="0" borderId="0" xfId="0" applyFont="1"/>
    <xf numFmtId="0" fontId="11" fillId="0" borderId="0" xfId="0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166" fontId="13" fillId="0" borderId="0" xfId="0" applyNumberFormat="1" applyFont="1" applyAlignment="1">
      <alignment horizontal="left"/>
    </xf>
    <xf numFmtId="166" fontId="13" fillId="0" borderId="0" xfId="0" applyNumberFormat="1" applyFont="1" applyAlignment="1">
      <alignment horizontal="right"/>
    </xf>
    <xf numFmtId="0" fontId="14" fillId="0" borderId="0" xfId="0" applyFont="1"/>
    <xf numFmtId="0" fontId="9" fillId="0" borderId="0" xfId="0" applyFont="1"/>
    <xf numFmtId="0" fontId="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0" fillId="0" borderId="15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43" fontId="12" fillId="0" borderId="0" xfId="0" applyNumberFormat="1" applyFont="1"/>
    <xf numFmtId="43" fontId="0" fillId="0" borderId="0" xfId="0" applyNumberFormat="1"/>
    <xf numFmtId="0" fontId="0" fillId="0" borderId="0" xfId="0"/>
    <xf numFmtId="0" fontId="19" fillId="0" borderId="0" xfId="0" applyFont="1" applyAlignment="1"/>
    <xf numFmtId="0" fontId="1" fillId="3" borderId="17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49" fontId="1" fillId="3" borderId="17" xfId="0" applyNumberFormat="1" applyFont="1" applyFill="1" applyBorder="1" applyAlignment="1">
      <alignment horizontal="left" wrapText="1"/>
    </xf>
    <xf numFmtId="0" fontId="3" fillId="3" borderId="17" xfId="0" applyFont="1" applyFill="1" applyBorder="1" applyAlignment="1">
      <alignment horizontal="left" wrapText="1"/>
    </xf>
    <xf numFmtId="0" fontId="0" fillId="0" borderId="0" xfId="0"/>
    <xf numFmtId="0" fontId="27" fillId="0" borderId="18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 wrapText="1"/>
    </xf>
    <xf numFmtId="0" fontId="0" fillId="0" borderId="0" xfId="0"/>
    <xf numFmtId="4" fontId="22" fillId="0" borderId="13" xfId="0" applyNumberFormat="1" applyFont="1" applyFill="1" applyBorder="1"/>
    <xf numFmtId="43" fontId="22" fillId="0" borderId="13" xfId="1" applyFont="1" applyFill="1" applyBorder="1"/>
    <xf numFmtId="43" fontId="2" fillId="0" borderId="0" xfId="1" applyFont="1"/>
    <xf numFmtId="43" fontId="2" fillId="0" borderId="0" xfId="0" applyNumberFormat="1" applyFont="1"/>
    <xf numFmtId="165" fontId="2" fillId="0" borderId="0" xfId="0" applyNumberFormat="1" applyFont="1"/>
    <xf numFmtId="0" fontId="34" fillId="2" borderId="14" xfId="0" applyFont="1" applyFill="1" applyBorder="1" applyAlignment="1">
      <alignment horizontal="center"/>
    </xf>
    <xf numFmtId="165" fontId="34" fillId="0" borderId="14" xfId="0" applyNumberFormat="1" applyFont="1" applyBorder="1"/>
    <xf numFmtId="166" fontId="22" fillId="0" borderId="14" xfId="0" applyNumberFormat="1" applyFont="1" applyBorder="1" applyAlignment="1">
      <alignment horizontal="center"/>
    </xf>
    <xf numFmtId="4" fontId="22" fillId="0" borderId="14" xfId="0" applyNumberFormat="1" applyFont="1" applyBorder="1"/>
    <xf numFmtId="0" fontId="22" fillId="0" borderId="14" xfId="0" applyFont="1" applyBorder="1" applyAlignment="1">
      <alignment horizontal="center"/>
    </xf>
    <xf numFmtId="4" fontId="22" fillId="0" borderId="14" xfId="0" applyNumberFormat="1" applyFont="1" applyFill="1" applyBorder="1"/>
    <xf numFmtId="4" fontId="34" fillId="0" borderId="14" xfId="0" applyNumberFormat="1" applyFont="1" applyBorder="1"/>
    <xf numFmtId="4" fontId="34" fillId="2" borderId="14" xfId="0" applyNumberFormat="1" applyFont="1" applyFill="1" applyBorder="1"/>
    <xf numFmtId="10" fontId="34" fillId="2" borderId="14" xfId="0" applyNumberFormat="1" applyFont="1" applyFill="1" applyBorder="1"/>
    <xf numFmtId="43" fontId="22" fillId="0" borderId="14" xfId="1" applyFont="1" applyBorder="1" applyAlignment="1">
      <alignment horizontal="right"/>
    </xf>
    <xf numFmtId="10" fontId="22" fillId="0" borderId="14" xfId="0" applyNumberFormat="1" applyFont="1" applyBorder="1"/>
    <xf numFmtId="43" fontId="22" fillId="0" borderId="14" xfId="1" applyFont="1" applyBorder="1"/>
    <xf numFmtId="0" fontId="0" fillId="0" borderId="0" xfId="0"/>
    <xf numFmtId="4" fontId="34" fillId="0" borderId="13" xfId="0" applyNumberFormat="1" applyFont="1" applyFill="1" applyBorder="1"/>
    <xf numFmtId="0" fontId="35" fillId="0" borderId="8" xfId="0" applyFont="1" applyBorder="1" applyAlignment="1">
      <alignment horizontal="center"/>
    </xf>
    <xf numFmtId="0" fontId="35" fillId="0" borderId="8" xfId="0" applyFont="1" applyBorder="1" applyAlignment="1">
      <alignment horizontal="center" vertical="top" wrapText="1"/>
    </xf>
    <xf numFmtId="0" fontId="35" fillId="0" borderId="9" xfId="0" applyFont="1" applyBorder="1" applyAlignment="1">
      <alignment horizontal="center" vertical="top" wrapText="1"/>
    </xf>
    <xf numFmtId="4" fontId="35" fillId="2" borderId="11" xfId="0" applyNumberFormat="1" applyFont="1" applyFill="1" applyBorder="1"/>
    <xf numFmtId="4" fontId="35" fillId="2" borderId="12" xfId="0" applyNumberFormat="1" applyFont="1" applyFill="1" applyBorder="1"/>
    <xf numFmtId="4" fontId="35" fillId="0" borderId="8" xfId="0" applyNumberFormat="1" applyFont="1" applyBorder="1"/>
    <xf numFmtId="4" fontId="35" fillId="0" borderId="13" xfId="0" applyNumberFormat="1" applyFont="1" applyBorder="1"/>
    <xf numFmtId="4" fontId="37" fillId="0" borderId="13" xfId="0" applyNumberFormat="1" applyFont="1" applyBorder="1"/>
    <xf numFmtId="4" fontId="37" fillId="0" borderId="13" xfId="0" applyNumberFormat="1" applyFont="1" applyBorder="1" applyAlignment="1">
      <alignment horizontal="right"/>
    </xf>
    <xf numFmtId="4" fontId="35" fillId="0" borderId="13" xfId="0" applyNumberFormat="1" applyFont="1" applyBorder="1" applyAlignment="1">
      <alignment horizontal="right"/>
    </xf>
    <xf numFmtId="166" fontId="37" fillId="0" borderId="13" xfId="0" applyNumberFormat="1" applyFont="1" applyBorder="1"/>
    <xf numFmtId="4" fontId="35" fillId="2" borderId="14" xfId="0" applyNumberFormat="1" applyFont="1" applyFill="1" applyBorder="1"/>
    <xf numFmtId="4" fontId="35" fillId="2" borderId="17" xfId="0" applyNumberFormat="1" applyFont="1" applyFill="1" applyBorder="1"/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0" fillId="0" borderId="0" xfId="0" applyFont="1"/>
    <xf numFmtId="0" fontId="0" fillId="0" borderId="0" xfId="0"/>
    <xf numFmtId="49" fontId="35" fillId="0" borderId="2" xfId="0" applyNumberFormat="1" applyFont="1" applyFill="1" applyBorder="1" applyAlignment="1">
      <alignment horizontal="center"/>
    </xf>
    <xf numFmtId="49" fontId="35" fillId="0" borderId="0" xfId="0" applyNumberFormat="1" applyFont="1" applyFill="1" applyAlignment="1">
      <alignment horizontal="center"/>
    </xf>
    <xf numFmtId="0" fontId="35" fillId="0" borderId="5" xfId="0" applyFont="1" applyFill="1" applyBorder="1" applyAlignment="1">
      <alignment horizontal="center" vertical="top" wrapText="1"/>
    </xf>
    <xf numFmtId="43" fontId="2" fillId="0" borderId="0" xfId="1" applyFont="1" applyBorder="1"/>
    <xf numFmtId="43" fontId="2" fillId="0" borderId="0" xfId="0" applyNumberFormat="1" applyFont="1" applyBorder="1"/>
    <xf numFmtId="0" fontId="2" fillId="0" borderId="0" xfId="0" applyFont="1" applyBorder="1"/>
    <xf numFmtId="43" fontId="40" fillId="0" borderId="0" xfId="0" applyNumberFormat="1" applyFont="1" applyBorder="1"/>
    <xf numFmtId="0" fontId="40" fillId="0" borderId="0" xfId="0" applyFont="1" applyBorder="1"/>
    <xf numFmtId="43" fontId="14" fillId="0" borderId="0" xfId="1" applyFont="1" applyBorder="1"/>
    <xf numFmtId="0" fontId="27" fillId="0" borderId="19" xfId="0" applyFont="1" applyBorder="1" applyAlignment="1">
      <alignment horizontal="center"/>
    </xf>
    <xf numFmtId="166" fontId="27" fillId="0" borderId="14" xfId="0" applyNumberFormat="1" applyFont="1" applyFill="1" applyBorder="1" applyAlignment="1">
      <alignment horizontal="right" wrapText="1"/>
    </xf>
    <xf numFmtId="166" fontId="28" fillId="0" borderId="14" xfId="0" applyNumberFormat="1" applyFont="1" applyFill="1" applyBorder="1" applyAlignment="1">
      <alignment horizontal="right" wrapText="1"/>
    </xf>
    <xf numFmtId="166" fontId="27" fillId="0" borderId="14" xfId="0" applyNumberFormat="1" applyFont="1" applyBorder="1" applyAlignment="1">
      <alignment horizontal="right" wrapText="1"/>
    </xf>
    <xf numFmtId="166" fontId="28" fillId="0" borderId="14" xfId="0" applyNumberFormat="1" applyFont="1" applyBorder="1" applyAlignment="1">
      <alignment horizontal="right" wrapText="1"/>
    </xf>
    <xf numFmtId="166" fontId="27" fillId="0" borderId="14" xfId="0" applyNumberFormat="1" applyFont="1" applyFill="1" applyBorder="1" applyAlignment="1">
      <alignment horizontal="right"/>
    </xf>
    <xf numFmtId="166" fontId="27" fillId="0" borderId="14" xfId="0" applyNumberFormat="1" applyFont="1" applyFill="1" applyBorder="1" applyAlignment="1">
      <alignment horizontal="left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wrapText="1"/>
    </xf>
    <xf numFmtId="0" fontId="27" fillId="0" borderId="15" xfId="0" applyFont="1" applyBorder="1" applyAlignment="1">
      <alignment horizontal="center"/>
    </xf>
    <xf numFmtId="166" fontId="27" fillId="0" borderId="9" xfId="0" applyNumberFormat="1" applyFont="1" applyFill="1" applyBorder="1" applyAlignment="1">
      <alignment horizontal="right" wrapText="1"/>
    </xf>
    <xf numFmtId="43" fontId="41" fillId="0" borderId="0" xfId="1" applyFont="1" applyFill="1"/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6" fontId="13" fillId="0" borderId="0" xfId="0" applyNumberFormat="1" applyFont="1" applyFill="1" applyAlignment="1">
      <alignment horizontal="left"/>
    </xf>
    <xf numFmtId="43" fontId="22" fillId="0" borderId="14" xfId="1" applyFont="1" applyFill="1" applyBorder="1"/>
    <xf numFmtId="43" fontId="2" fillId="0" borderId="0" xfId="1" applyFont="1" applyFill="1"/>
    <xf numFmtId="0" fontId="14" fillId="0" borderId="0" xfId="0" applyFont="1" applyFill="1"/>
    <xf numFmtId="43" fontId="2" fillId="0" borderId="0" xfId="0" applyNumberFormat="1" applyFont="1" applyFill="1"/>
    <xf numFmtId="0" fontId="2" fillId="0" borderId="0" xfId="0" applyFont="1" applyFill="1"/>
    <xf numFmtId="0" fontId="3" fillId="2" borderId="22" xfId="0" applyFont="1" applyFill="1" applyBorder="1"/>
    <xf numFmtId="0" fontId="3" fillId="0" borderId="22" xfId="0" applyFont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1" fillId="0" borderId="2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wrapText="1"/>
    </xf>
    <xf numFmtId="0" fontId="3" fillId="0" borderId="22" xfId="0" applyFont="1" applyBorder="1"/>
    <xf numFmtId="0" fontId="1" fillId="0" borderId="22" xfId="0" applyFont="1" applyBorder="1" applyAlignment="1">
      <alignment horizontal="left"/>
    </xf>
    <xf numFmtId="0" fontId="22" fillId="0" borderId="22" xfId="0" applyFont="1" applyBorder="1" applyAlignment="1">
      <alignment horizontal="left" wrapText="1"/>
    </xf>
    <xf numFmtId="0" fontId="22" fillId="0" borderId="22" xfId="0" applyFont="1" applyBorder="1" applyAlignment="1">
      <alignment horizontal="left"/>
    </xf>
    <xf numFmtId="0" fontId="3" fillId="2" borderId="20" xfId="0" applyFont="1" applyFill="1" applyBorder="1"/>
    <xf numFmtId="0" fontId="3" fillId="2" borderId="20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 wrapText="1"/>
    </xf>
    <xf numFmtId="0" fontId="22" fillId="0" borderId="20" xfId="0" applyFont="1" applyFill="1" applyBorder="1" applyAlignment="1">
      <alignment horizontal="left" wrapText="1"/>
    </xf>
    <xf numFmtId="49" fontId="3" fillId="3" borderId="20" xfId="0" applyNumberFormat="1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0" fontId="27" fillId="0" borderId="17" xfId="0" applyFont="1" applyBorder="1" applyAlignment="1">
      <alignment horizontal="center" vertical="center" wrapText="1"/>
    </xf>
    <xf numFmtId="166" fontId="27" fillId="0" borderId="17" xfId="0" applyNumberFormat="1" applyFont="1" applyFill="1" applyBorder="1" applyAlignment="1">
      <alignment horizontal="right" wrapText="1"/>
    </xf>
    <xf numFmtId="166" fontId="28" fillId="0" borderId="17" xfId="0" applyNumberFormat="1" applyFont="1" applyFill="1" applyBorder="1" applyAlignment="1">
      <alignment horizontal="right" wrapText="1"/>
    </xf>
    <xf numFmtId="166" fontId="28" fillId="0" borderId="17" xfId="0" applyNumberFormat="1" applyFont="1" applyBorder="1" applyAlignment="1">
      <alignment horizontal="right" wrapText="1"/>
    </xf>
    <xf numFmtId="166" fontId="27" fillId="0" borderId="17" xfId="0" applyNumberFormat="1" applyFont="1" applyBorder="1" applyAlignment="1">
      <alignment horizontal="right" wrapText="1"/>
    </xf>
    <xf numFmtId="166" fontId="27" fillId="0" borderId="17" xfId="0" applyNumberFormat="1" applyFont="1" applyFill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167" fontId="10" fillId="0" borderId="24" xfId="0" applyNumberFormat="1" applyFont="1" applyBorder="1" applyAlignment="1">
      <alignment horizontal="right"/>
    </xf>
    <xf numFmtId="0" fontId="11" fillId="0" borderId="25" xfId="0" applyFont="1" applyBorder="1" applyAlignment="1">
      <alignment horizontal="center"/>
    </xf>
    <xf numFmtId="0" fontId="10" fillId="0" borderId="25" xfId="0" applyFont="1" applyBorder="1"/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0" fillId="0" borderId="29" xfId="0" applyFont="1" applyBorder="1"/>
    <xf numFmtId="166" fontId="10" fillId="0" borderId="10" xfId="0" applyNumberFormat="1" applyFont="1" applyBorder="1"/>
    <xf numFmtId="10" fontId="10" fillId="0" borderId="22" xfId="0" applyNumberFormat="1" applyFont="1" applyBorder="1"/>
    <xf numFmtId="0" fontId="10" fillId="0" borderId="30" xfId="0" applyFont="1" applyBorder="1"/>
    <xf numFmtId="166" fontId="10" fillId="0" borderId="31" xfId="0" applyNumberFormat="1" applyFont="1" applyBorder="1"/>
    <xf numFmtId="10" fontId="10" fillId="0" borderId="32" xfId="0" applyNumberFormat="1" applyFont="1" applyBorder="1"/>
    <xf numFmtId="0" fontId="10" fillId="0" borderId="0" xfId="0" applyFont="1" applyBorder="1"/>
    <xf numFmtId="0" fontId="28" fillId="0" borderId="37" xfId="0" applyFont="1" applyBorder="1"/>
    <xf numFmtId="166" fontId="28" fillId="0" borderId="31" xfId="0" applyNumberFormat="1" applyFont="1" applyBorder="1"/>
    <xf numFmtId="166" fontId="28" fillId="0" borderId="32" xfId="0" applyNumberFormat="1" applyFont="1" applyBorder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0" fillId="0" borderId="0" xfId="0" applyFont="1" applyAlignment="1"/>
    <xf numFmtId="0" fontId="39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/>
    </xf>
    <xf numFmtId="49" fontId="35" fillId="0" borderId="12" xfId="0" applyNumberFormat="1" applyFont="1" applyBorder="1" applyAlignment="1">
      <alignment horizontal="center" vertical="center" wrapText="1"/>
    </xf>
    <xf numFmtId="0" fontId="36" fillId="0" borderId="13" xfId="0" applyFont="1" applyBorder="1"/>
    <xf numFmtId="49" fontId="35" fillId="0" borderId="11" xfId="0" applyNumberFormat="1" applyFont="1" applyBorder="1" applyAlignment="1">
      <alignment horizontal="center" vertical="center" wrapText="1"/>
    </xf>
    <xf numFmtId="0" fontId="36" fillId="0" borderId="8" xfId="0" applyFont="1" applyBorder="1"/>
    <xf numFmtId="0" fontId="33" fillId="0" borderId="0" xfId="0" applyFont="1" applyFill="1" applyAlignment="1">
      <alignment horizontal="center"/>
    </xf>
    <xf numFmtId="0" fontId="32" fillId="0" borderId="0" xfId="0" applyFont="1" applyFill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21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49" fontId="34" fillId="0" borderId="19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0" xfId="0" applyFont="1" applyBorder="1"/>
    <xf numFmtId="0" fontId="30" fillId="0" borderId="2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41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0" fontId="10" fillId="0" borderId="0" xfId="0" applyFont="1" applyAlignment="1">
      <alignment horizontal="left"/>
    </xf>
    <xf numFmtId="0" fontId="27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/>
    <xf numFmtId="0" fontId="27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5" fillId="0" borderId="8" xfId="0" applyFont="1" applyFill="1" applyBorder="1"/>
    <xf numFmtId="0" fontId="27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1" fillId="0" borderId="2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5" fillId="0" borderId="13" xfId="0" applyFont="1" applyBorder="1"/>
    <xf numFmtId="0" fontId="27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/>
    </xf>
    <xf numFmtId="0" fontId="5" fillId="0" borderId="36" xfId="0" applyFont="1" applyBorder="1"/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 wrapText="1"/>
    </xf>
    <xf numFmtId="0" fontId="26" fillId="0" borderId="0" xfId="0" applyFont="1" applyFill="1" applyAlignment="1">
      <alignment wrapText="1"/>
    </xf>
    <xf numFmtId="0" fontId="11" fillId="0" borderId="15" xfId="0" applyFont="1" applyBorder="1" applyAlignment="1">
      <alignment horizontal="center"/>
    </xf>
    <xf numFmtId="0" fontId="5" fillId="0" borderId="24" xfId="0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3AE6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1352550</xdr:colOff>
          <xdr:row>0</xdr:row>
          <xdr:rowOff>0</xdr:rowOff>
        </xdr:from>
        <xdr:to>
          <xdr:col>6</xdr:col>
          <xdr:colOff>1352550</xdr:colOff>
          <xdr:row>4</xdr:row>
          <xdr:rowOff>9525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070714C-5344-6E51-1CF7-8D50B8FB8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0</xdr:row>
          <xdr:rowOff>76200</xdr:rowOff>
        </xdr:from>
        <xdr:to>
          <xdr:col>4</xdr:col>
          <xdr:colOff>66675</xdr:colOff>
          <xdr:row>4</xdr:row>
          <xdr:rowOff>104775</xdr:rowOff>
        </xdr:to>
        <xdr:sp macro="" textlink="">
          <xdr:nvSpPr>
            <xdr:cNvPr id="2049" name="Object 1" descr="rId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050C83D-6290-96C3-8C05-0DA8070AEB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0</xdr:row>
          <xdr:rowOff>0</xdr:rowOff>
        </xdr:from>
        <xdr:to>
          <xdr:col>1</xdr:col>
          <xdr:colOff>1981200</xdr:colOff>
          <xdr:row>4</xdr:row>
          <xdr:rowOff>0</xdr:rowOff>
        </xdr:to>
        <xdr:sp macro="" textlink="">
          <xdr:nvSpPr>
            <xdr:cNvPr id="3073" name="Object 1" descr="rId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F2EDC11C-140A-F2BB-D49B-E2B4247D8D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GECTL/RELAT&#211;RIO_GEST&#195;O_FISCAL/Relat&#243;rio_Gest&#227;o_Fiscal_RGF_2025/Parametriza&#231;&#227;o_1&#186;_QUADRIMESTRE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SUCON/RELAT&#211;RIO_GEST&#195;O_FISCAL/Relat&#243;rio_Gest&#227;o_Fiscal_RGF_2025/2&#186;%20quadrimestre/Parametriza&#231;&#227;o_2&#186;_QUADRIMESTRE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rametriza&#231;&#227;o_3&#186;_QUADRIMEST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º QUADR. 2025"/>
      <sheetName val="RESTOS A PAGAR-2024"/>
    </sheetNames>
    <sheetDataSet>
      <sheetData sheetId="0">
        <row r="95">
          <cell r="E95">
            <v>32263898.23</v>
          </cell>
          <cell r="J95">
            <v>22194535.91</v>
          </cell>
        </row>
        <row r="119">
          <cell r="E119">
            <v>49008.51</v>
          </cell>
          <cell r="J119">
            <v>2474624.91</v>
          </cell>
        </row>
        <row r="141">
          <cell r="E141">
            <v>4391862.1500000004</v>
          </cell>
          <cell r="J141">
            <v>4501349.75</v>
          </cell>
        </row>
        <row r="162">
          <cell r="E162">
            <v>1981768.67</v>
          </cell>
          <cell r="J162">
            <v>1401338.0100000002</v>
          </cell>
        </row>
        <row r="176">
          <cell r="E176">
            <v>243141.2</v>
          </cell>
          <cell r="J176">
            <v>539394.78</v>
          </cell>
        </row>
        <row r="181">
          <cell r="E181">
            <v>18099.05</v>
          </cell>
          <cell r="J181">
            <v>0</v>
          </cell>
        </row>
        <row r="187">
          <cell r="E187">
            <v>0</v>
          </cell>
          <cell r="J187">
            <v>0</v>
          </cell>
        </row>
        <row r="192">
          <cell r="E192">
            <v>2322066.65</v>
          </cell>
          <cell r="J192">
            <v>4433878.01</v>
          </cell>
        </row>
        <row r="295">
          <cell r="E295">
            <v>28105609.559999999</v>
          </cell>
          <cell r="J295">
            <v>24636647.129999999</v>
          </cell>
        </row>
        <row r="319">
          <cell r="E319">
            <v>2733097.83</v>
          </cell>
          <cell r="J319">
            <v>4354058.71</v>
          </cell>
        </row>
        <row r="340">
          <cell r="E340">
            <v>4859596.43</v>
          </cell>
          <cell r="J340">
            <v>5369297.7800000003</v>
          </cell>
        </row>
        <row r="360">
          <cell r="E360">
            <v>1357191.8</v>
          </cell>
          <cell r="J360">
            <v>1809719.3399999999</v>
          </cell>
        </row>
        <row r="374">
          <cell r="E374">
            <v>333176.90000000002</v>
          </cell>
          <cell r="J374">
            <v>271992.84000000003</v>
          </cell>
        </row>
        <row r="379">
          <cell r="E379">
            <v>0</v>
          </cell>
          <cell r="J379">
            <v>0</v>
          </cell>
        </row>
        <row r="385">
          <cell r="E385">
            <v>0</v>
          </cell>
          <cell r="J385">
            <v>0</v>
          </cell>
        </row>
        <row r="390">
          <cell r="E390">
            <v>5144460.54</v>
          </cell>
          <cell r="J390">
            <v>4166697.47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º QUADR. 2025"/>
      <sheetName val="RESTOS A PAGAR-2024"/>
    </sheetNames>
    <sheetDataSet>
      <sheetData sheetId="0">
        <row r="95">
          <cell r="E95">
            <v>24796630.579999998</v>
          </cell>
          <cell r="J95">
            <v>25916363.59</v>
          </cell>
        </row>
        <row r="119">
          <cell r="E119">
            <v>346485.21</v>
          </cell>
          <cell r="J119">
            <v>2619446.9400000004</v>
          </cell>
        </row>
        <row r="142">
          <cell r="E142">
            <v>5544348.5099999998</v>
          </cell>
          <cell r="J142">
            <v>5691763.1799999997</v>
          </cell>
        </row>
        <row r="163">
          <cell r="E163">
            <v>2864172.91</v>
          </cell>
          <cell r="J163">
            <v>2567763.12</v>
          </cell>
        </row>
        <row r="177">
          <cell r="E177">
            <v>444592.81</v>
          </cell>
          <cell r="J177">
            <v>330481.78000000003</v>
          </cell>
        </row>
        <row r="182">
          <cell r="E182">
            <v>0</v>
          </cell>
          <cell r="J182">
            <v>0</v>
          </cell>
        </row>
        <row r="188">
          <cell r="E188">
            <v>0</v>
          </cell>
          <cell r="J188">
            <v>0</v>
          </cell>
        </row>
        <row r="193">
          <cell r="E193">
            <v>4307606.24</v>
          </cell>
          <cell r="J193">
            <v>4694667.72</v>
          </cell>
        </row>
        <row r="296">
          <cell r="E296">
            <v>29534926.289999999</v>
          </cell>
          <cell r="J296">
            <v>26358701.189999994</v>
          </cell>
        </row>
        <row r="320">
          <cell r="E320">
            <v>2377716.25</v>
          </cell>
          <cell r="J320">
            <v>4565707.2699999996</v>
          </cell>
        </row>
        <row r="342">
          <cell r="E342">
            <v>5899181.9299999997</v>
          </cell>
          <cell r="J342">
            <v>5725921.3600000003</v>
          </cell>
        </row>
        <row r="362">
          <cell r="E362">
            <v>1097482.94</v>
          </cell>
          <cell r="J362">
            <v>2054788.23</v>
          </cell>
        </row>
        <row r="376">
          <cell r="E376">
            <v>206987.72</v>
          </cell>
          <cell r="J376">
            <v>432998.65</v>
          </cell>
        </row>
        <row r="381">
          <cell r="E381">
            <v>0</v>
          </cell>
          <cell r="J381">
            <v>0</v>
          </cell>
        </row>
        <row r="387">
          <cell r="E387">
            <v>0</v>
          </cell>
          <cell r="J387">
            <v>0</v>
          </cell>
        </row>
        <row r="392">
          <cell r="E392">
            <v>2397231.87</v>
          </cell>
          <cell r="J392">
            <v>7111155.4100000001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º QUADR. 2025"/>
      <sheetName val="RESTOS A PAGAR-2025"/>
    </sheetNames>
    <sheetDataSet>
      <sheetData sheetId="0">
        <row r="95">
          <cell r="E95">
            <v>37373140.900000006</v>
          </cell>
          <cell r="J95">
            <v>25832080.77</v>
          </cell>
        </row>
        <row r="119">
          <cell r="E119">
            <v>4014404.15</v>
          </cell>
          <cell r="J119">
            <v>2914146.8400000003</v>
          </cell>
        </row>
        <row r="142">
          <cell r="E142">
            <v>5762765.6600000001</v>
          </cell>
          <cell r="J142">
            <v>5734529.7599999998</v>
          </cell>
        </row>
        <row r="163">
          <cell r="E163">
            <v>2070946.34</v>
          </cell>
          <cell r="J163">
            <v>1627841.36</v>
          </cell>
        </row>
        <row r="177">
          <cell r="E177">
            <v>334660.27</v>
          </cell>
          <cell r="J177">
            <v>508900.9</v>
          </cell>
        </row>
        <row r="182">
          <cell r="E182">
            <v>53340.22</v>
          </cell>
          <cell r="J182">
            <v>0</v>
          </cell>
        </row>
        <row r="188">
          <cell r="E188">
            <v>0</v>
          </cell>
          <cell r="J188">
            <v>0</v>
          </cell>
        </row>
        <row r="193">
          <cell r="E193">
            <v>4889483.13</v>
          </cell>
          <cell r="J193">
            <v>5845786.04</v>
          </cell>
        </row>
        <row r="296">
          <cell r="E296">
            <v>25995145.780000001</v>
          </cell>
          <cell r="J296">
            <v>71947420.120000005</v>
          </cell>
        </row>
        <row r="320">
          <cell r="E320">
            <v>3023528.83</v>
          </cell>
          <cell r="J320">
            <v>5753497.71</v>
          </cell>
        </row>
        <row r="342">
          <cell r="E342">
            <v>5740142.8200000003</v>
          </cell>
          <cell r="J342">
            <v>10546752.430000002</v>
          </cell>
        </row>
        <row r="362">
          <cell r="E362">
            <v>2095772.37</v>
          </cell>
          <cell r="J362">
            <v>4386077.95</v>
          </cell>
        </row>
        <row r="376">
          <cell r="E376">
            <v>256419.75</v>
          </cell>
          <cell r="J376">
            <v>51887.98</v>
          </cell>
        </row>
        <row r="381">
          <cell r="E381">
            <v>0</v>
          </cell>
          <cell r="J381">
            <v>0</v>
          </cell>
        </row>
        <row r="387">
          <cell r="E387">
            <v>0</v>
          </cell>
        </row>
        <row r="392">
          <cell r="E392">
            <v>4760068.9800000004</v>
          </cell>
          <cell r="J392">
            <v>0</v>
          </cell>
        </row>
      </sheetData>
      <sheetData sheetId="1">
        <row r="7">
          <cell r="E7">
            <v>12068334.289999999</v>
          </cell>
        </row>
        <row r="21">
          <cell r="E21">
            <v>425000</v>
          </cell>
        </row>
        <row r="26">
          <cell r="E26">
            <v>0</v>
          </cell>
        </row>
        <row r="37">
          <cell r="E37">
            <v>0</v>
          </cell>
        </row>
        <row r="45">
          <cell r="E45">
            <v>0</v>
          </cell>
        </row>
        <row r="51">
          <cell r="E51">
            <v>0</v>
          </cell>
        </row>
        <row r="58">
          <cell r="E58">
            <v>0</v>
          </cell>
        </row>
        <row r="61">
          <cell r="E6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tabSelected="1" zoomScale="80" zoomScaleNormal="80" zoomScaleSheetLayoutView="100" workbookViewId="0">
      <pane xSplit="1" topLeftCell="B1" activePane="topRight" state="frozen"/>
      <selection pane="topRight" activeCell="F26" sqref="F26"/>
    </sheetView>
  </sheetViews>
  <sheetFormatPr defaultColWidth="12.5703125" defaultRowHeight="15" customHeight="1" x14ac:dyDescent="0.2"/>
  <cols>
    <col min="1" max="1" width="96" customWidth="1"/>
    <col min="2" max="5" width="21.7109375" style="47" customWidth="1"/>
    <col min="6" max="13" width="21.7109375" style="65" customWidth="1"/>
    <col min="14" max="14" width="29" customWidth="1"/>
    <col min="15" max="15" width="45" customWidth="1"/>
    <col min="16" max="16" width="9.28515625" customWidth="1"/>
    <col min="17" max="17" width="20.42578125" customWidth="1"/>
    <col min="18" max="18" width="18.140625" customWidth="1"/>
    <col min="19" max="26" width="8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2">
      <c r="A5" s="169" t="s">
        <v>0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169" t="s">
        <v>1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3">
      <c r="A9" s="170" t="s">
        <v>2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3">
      <c r="A10" s="172" t="s">
        <v>3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3">
      <c r="A11" s="170" t="s">
        <v>4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">
      <c r="A12" s="177" t="s">
        <v>112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5">
      <c r="A14" s="1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6">
        <v>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2">
      <c r="A15" s="179" t="s">
        <v>6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 x14ac:dyDescent="0.2">
      <c r="A16" s="182" t="s">
        <v>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4"/>
      <c r="O16" s="18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186" t="s">
        <v>8</v>
      </c>
      <c r="B17" s="173" t="s">
        <v>107</v>
      </c>
      <c r="C17" s="175" t="s">
        <v>108</v>
      </c>
      <c r="D17" s="175" t="s">
        <v>109</v>
      </c>
      <c r="E17" s="175" t="s">
        <v>110</v>
      </c>
      <c r="F17" s="175" t="s">
        <v>113</v>
      </c>
      <c r="G17" s="175" t="s">
        <v>114</v>
      </c>
      <c r="H17" s="175" t="s">
        <v>115</v>
      </c>
      <c r="I17" s="190" t="s">
        <v>116</v>
      </c>
      <c r="J17" s="189" t="s">
        <v>120</v>
      </c>
      <c r="K17" s="189" t="s">
        <v>121</v>
      </c>
      <c r="L17" s="189" t="s">
        <v>122</v>
      </c>
      <c r="M17" s="189" t="s">
        <v>123</v>
      </c>
      <c r="N17" s="84" t="s">
        <v>9</v>
      </c>
      <c r="O17" s="67" t="s">
        <v>10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187"/>
      <c r="B18" s="174"/>
      <c r="C18" s="176"/>
      <c r="D18" s="176"/>
      <c r="E18" s="176"/>
      <c r="F18" s="176"/>
      <c r="G18" s="176"/>
      <c r="H18" s="176"/>
      <c r="I18" s="191"/>
      <c r="J18" s="189"/>
      <c r="K18" s="189"/>
      <c r="L18" s="189"/>
      <c r="M18" s="189"/>
      <c r="N18" s="85" t="s">
        <v>11</v>
      </c>
      <c r="O18" s="67" t="s">
        <v>12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25">
      <c r="A19" s="187"/>
      <c r="B19" s="174"/>
      <c r="C19" s="176"/>
      <c r="D19" s="176"/>
      <c r="E19" s="176"/>
      <c r="F19" s="176"/>
      <c r="G19" s="176"/>
      <c r="H19" s="176"/>
      <c r="I19" s="191"/>
      <c r="J19" s="189"/>
      <c r="K19" s="189"/>
      <c r="L19" s="189"/>
      <c r="M19" s="189"/>
      <c r="N19" s="85" t="s">
        <v>13</v>
      </c>
      <c r="O19" s="68" t="s">
        <v>14</v>
      </c>
      <c r="P19" s="2"/>
      <c r="Q19" s="87"/>
      <c r="R19" s="88"/>
      <c r="S19" s="89"/>
      <c r="T19" s="89"/>
      <c r="U19" s="2"/>
      <c r="V19" s="2"/>
      <c r="W19" s="2"/>
      <c r="X19" s="2"/>
      <c r="Y19" s="2"/>
      <c r="Z19" s="2"/>
    </row>
    <row r="20" spans="1:26" ht="15.75" customHeight="1" x14ac:dyDescent="0.2">
      <c r="A20" s="188"/>
      <c r="B20" s="174"/>
      <c r="C20" s="176"/>
      <c r="D20" s="176"/>
      <c r="E20" s="176"/>
      <c r="F20" s="176"/>
      <c r="G20" s="176"/>
      <c r="H20" s="176"/>
      <c r="I20" s="191"/>
      <c r="J20" s="189"/>
      <c r="K20" s="189"/>
      <c r="L20" s="189"/>
      <c r="M20" s="189"/>
      <c r="N20" s="86" t="s">
        <v>15</v>
      </c>
      <c r="O20" s="69" t="s">
        <v>16</v>
      </c>
      <c r="P20" s="2"/>
      <c r="Q20" s="90"/>
      <c r="R20" s="91"/>
      <c r="S20" s="89"/>
      <c r="T20" s="89"/>
      <c r="U20" s="2"/>
      <c r="V20" s="2"/>
      <c r="W20" s="2"/>
      <c r="X20" s="2"/>
      <c r="Y20" s="2"/>
      <c r="Z20" s="2"/>
    </row>
    <row r="21" spans="1:26" ht="27.75" customHeight="1" x14ac:dyDescent="0.25">
      <c r="A21" s="115" t="s">
        <v>17</v>
      </c>
      <c r="B21" s="71">
        <f>B22+B25+B28</f>
        <v>38686537.560000002</v>
      </c>
      <c r="C21" s="70">
        <f>C22+C25+C28</f>
        <v>37055495.619999997</v>
      </c>
      <c r="D21" s="70">
        <f>D22+D25+D28</f>
        <v>30571848.579999998</v>
      </c>
      <c r="E21" s="70">
        <f>E22+E25+E28</f>
        <v>36169722.960000001</v>
      </c>
      <c r="F21" s="70">
        <f t="shared" ref="F21:M21" si="0">F22+F25+F28</f>
        <v>33551637.210000001</v>
      </c>
      <c r="G21" s="70">
        <f t="shared" si="0"/>
        <v>38909307.409999996</v>
      </c>
      <c r="H21" s="70">
        <f t="shared" si="0"/>
        <v>36795336.829999998</v>
      </c>
      <c r="I21" s="70">
        <f t="shared" si="0"/>
        <v>38705118.049999997</v>
      </c>
      <c r="J21" s="70">
        <f t="shared" si="0"/>
        <v>49221257.049999997</v>
      </c>
      <c r="K21" s="70">
        <f t="shared" si="0"/>
        <v>36108598.729999997</v>
      </c>
      <c r="L21" s="70">
        <f t="shared" si="0"/>
        <v>36854589.799999997</v>
      </c>
      <c r="M21" s="70">
        <f t="shared" si="0"/>
        <v>92633748.209999993</v>
      </c>
      <c r="N21" s="71">
        <f t="shared" ref="N21:N37" si="1">SUM(B21:M21)</f>
        <v>505263198.00999999</v>
      </c>
      <c r="O21" s="71">
        <f>O22+O25+O28+O29</f>
        <v>12493334.289999999</v>
      </c>
      <c r="P21" s="2"/>
      <c r="Q21" s="87"/>
      <c r="R21" s="89"/>
      <c r="S21" s="89"/>
      <c r="T21" s="89"/>
      <c r="U21" s="2"/>
      <c r="V21" s="2"/>
      <c r="W21" s="2"/>
      <c r="X21" s="2"/>
      <c r="Y21" s="2"/>
      <c r="Z21" s="2"/>
    </row>
    <row r="22" spans="1:26" ht="27.75" customHeight="1" x14ac:dyDescent="0.25">
      <c r="A22" s="116" t="s">
        <v>18</v>
      </c>
      <c r="B22" s="73">
        <f t="shared" ref="B22:M22" si="2">SUM(B23:B24)</f>
        <v>32312906.739999998</v>
      </c>
      <c r="C22" s="72">
        <f t="shared" si="2"/>
        <v>30838707.390000001</v>
      </c>
      <c r="D22" s="72">
        <f t="shared" si="2"/>
        <v>24669160.82</v>
      </c>
      <c r="E22" s="72">
        <f t="shared" si="2"/>
        <v>28990705.84</v>
      </c>
      <c r="F22" s="72">
        <f t="shared" si="2"/>
        <v>25143115.789999999</v>
      </c>
      <c r="G22" s="72">
        <f t="shared" si="2"/>
        <v>31912642.539999999</v>
      </c>
      <c r="H22" s="72">
        <f t="shared" si="2"/>
        <v>28535810.530000001</v>
      </c>
      <c r="I22" s="72">
        <f t="shared" si="2"/>
        <v>30924408.460000001</v>
      </c>
      <c r="J22" s="72">
        <f t="shared" si="2"/>
        <v>41387545.049999997</v>
      </c>
      <c r="K22" s="72">
        <f t="shared" si="2"/>
        <v>28746227.609999999</v>
      </c>
      <c r="L22" s="72">
        <f t="shared" si="2"/>
        <v>29018674.609999999</v>
      </c>
      <c r="M22" s="72">
        <f t="shared" si="2"/>
        <v>77700917.829999998</v>
      </c>
      <c r="N22" s="73">
        <f t="shared" si="1"/>
        <v>410180823.20999998</v>
      </c>
      <c r="O22" s="73">
        <f>O23+O24</f>
        <v>12493334.289999999</v>
      </c>
      <c r="P22" s="2"/>
      <c r="Q22" s="87"/>
      <c r="R22" s="89"/>
      <c r="S22" s="89"/>
      <c r="T22" s="89"/>
      <c r="U22" s="2"/>
      <c r="V22" s="2"/>
      <c r="W22" s="2"/>
      <c r="X22" s="2"/>
      <c r="Y22" s="2"/>
      <c r="Z22" s="2"/>
    </row>
    <row r="23" spans="1:26" ht="27.75" customHeight="1" x14ac:dyDescent="0.25">
      <c r="A23" s="117" t="s">
        <v>19</v>
      </c>
      <c r="B23" s="74">
        <f>'[1]1º QUADR. 2025'!$E$95</f>
        <v>32263898.23</v>
      </c>
      <c r="C23" s="74">
        <f>'[1]1º QUADR. 2025'!$E$295</f>
        <v>28105609.559999999</v>
      </c>
      <c r="D23" s="74">
        <f>'[1]1º QUADR. 2025'!$J$95</f>
        <v>22194535.91</v>
      </c>
      <c r="E23" s="74">
        <f>'[1]1º QUADR. 2025'!$J$295</f>
        <v>24636647.129999999</v>
      </c>
      <c r="F23" s="74">
        <f>'[2]2º QUADR. 2025'!$E$95</f>
        <v>24796630.579999998</v>
      </c>
      <c r="G23" s="74">
        <f>'[2]2º QUADR. 2025'!$E$296</f>
        <v>29534926.289999999</v>
      </c>
      <c r="H23" s="74">
        <f>'[2]2º QUADR. 2025'!$J$95</f>
        <v>25916363.59</v>
      </c>
      <c r="I23" s="74">
        <f>'[2]2º QUADR. 2025'!$J$296</f>
        <v>26358701.190000001</v>
      </c>
      <c r="J23" s="48">
        <f>'[3]3º QUADR. 2025'!$E$95</f>
        <v>37373140.899999999</v>
      </c>
      <c r="K23" s="48">
        <f>'[3]3º QUADR. 2025'!$J$95</f>
        <v>25832080.77</v>
      </c>
      <c r="L23" s="48">
        <f>'[3]3º QUADR. 2025'!$E$296</f>
        <v>25995145.780000001</v>
      </c>
      <c r="M23" s="48">
        <f>'[3]3º QUADR. 2025'!$J$296</f>
        <v>71947420.120000005</v>
      </c>
      <c r="N23" s="74">
        <f t="shared" si="1"/>
        <v>374955100.05000001</v>
      </c>
      <c r="O23" s="75">
        <f>'[3]RESTOS A PAGAR-2025'!$E$7</f>
        <v>12068334.289999999</v>
      </c>
      <c r="P23" s="82"/>
      <c r="Q23" s="87"/>
      <c r="R23" s="89"/>
      <c r="S23" s="89"/>
      <c r="T23" s="89"/>
      <c r="U23" s="2"/>
      <c r="V23" s="2"/>
      <c r="W23" s="2"/>
      <c r="X23" s="2"/>
      <c r="Y23" s="2"/>
      <c r="Z23" s="2"/>
    </row>
    <row r="24" spans="1:26" ht="27.75" customHeight="1" x14ac:dyDescent="0.25">
      <c r="A24" s="117" t="s">
        <v>20</v>
      </c>
      <c r="B24" s="74">
        <f>'[1]1º QUADR. 2025'!$E$119</f>
        <v>49008.51</v>
      </c>
      <c r="C24" s="74">
        <f>'[1]1º QUADR. 2025'!$E$319</f>
        <v>2733097.83</v>
      </c>
      <c r="D24" s="74">
        <f>'[1]1º QUADR. 2025'!$J$119</f>
        <v>2474624.91</v>
      </c>
      <c r="E24" s="74">
        <f>'[1]1º QUADR. 2025'!$J$319</f>
        <v>4354058.71</v>
      </c>
      <c r="F24" s="74">
        <f>'[2]2º QUADR. 2025'!$E$119</f>
        <v>346485.21</v>
      </c>
      <c r="G24" s="74">
        <f>'[2]2º QUADR. 2025'!$E$320</f>
        <v>2377716.25</v>
      </c>
      <c r="H24" s="74">
        <f>'[2]2º QUADR. 2025'!$J$119</f>
        <v>2619446.94</v>
      </c>
      <c r="I24" s="74">
        <f>'[2]2º QUADR. 2025'!$J$320</f>
        <v>4565707.2699999996</v>
      </c>
      <c r="J24" s="48">
        <f>'[3]3º QUADR. 2025'!$E$119</f>
        <v>4014404.15</v>
      </c>
      <c r="K24" s="48">
        <f>'[3]3º QUADR. 2025'!$J$119</f>
        <v>2914146.84</v>
      </c>
      <c r="L24" s="48">
        <f>'[3]3º QUADR. 2025'!$E$320</f>
        <v>3023528.83</v>
      </c>
      <c r="M24" s="48">
        <f>'[3]3º QUADR. 2025'!$J$320</f>
        <v>5753497.71</v>
      </c>
      <c r="N24" s="74">
        <f t="shared" si="1"/>
        <v>35225723.159999996</v>
      </c>
      <c r="O24" s="75">
        <f>'[3]RESTOS A PAGAR-2025'!$E$21</f>
        <v>425000</v>
      </c>
      <c r="P24" s="82"/>
      <c r="Q24" s="87"/>
      <c r="R24" s="89"/>
      <c r="S24" s="89"/>
      <c r="T24" s="89"/>
      <c r="U24" s="2"/>
      <c r="V24" s="2"/>
      <c r="W24" s="2"/>
      <c r="X24" s="2"/>
      <c r="Y24" s="2"/>
      <c r="Z24" s="2"/>
    </row>
    <row r="25" spans="1:26" ht="27.75" customHeight="1" x14ac:dyDescent="0.25">
      <c r="A25" s="116" t="s">
        <v>21</v>
      </c>
      <c r="B25" s="73">
        <f>SUM(B26:B27)</f>
        <v>6373630.8200000003</v>
      </c>
      <c r="C25" s="72">
        <f>SUM(C26:C27)</f>
        <v>6216788.2300000004</v>
      </c>
      <c r="D25" s="72">
        <f>SUM(D26:D27)</f>
        <v>5902687.7599999998</v>
      </c>
      <c r="E25" s="72">
        <f>SUM(E26:E27)</f>
        <v>7179017.1200000001</v>
      </c>
      <c r="F25" s="72">
        <f t="shared" ref="F25:M25" si="3">SUM(F26:F27)</f>
        <v>8408521.4199999999</v>
      </c>
      <c r="G25" s="72">
        <f t="shared" si="3"/>
        <v>6996664.8700000001</v>
      </c>
      <c r="H25" s="72">
        <f>SUM(H26:H27)</f>
        <v>8259526.2999999998</v>
      </c>
      <c r="I25" s="72">
        <f t="shared" si="3"/>
        <v>7780709.5899999999</v>
      </c>
      <c r="J25" s="72">
        <f t="shared" si="3"/>
        <v>7833712</v>
      </c>
      <c r="K25" s="72">
        <f t="shared" si="3"/>
        <v>7362371.1200000001</v>
      </c>
      <c r="L25" s="72">
        <f t="shared" si="3"/>
        <v>7835915.1900000004</v>
      </c>
      <c r="M25" s="72">
        <f t="shared" si="3"/>
        <v>14932830.380000001</v>
      </c>
      <c r="N25" s="73">
        <f t="shared" si="1"/>
        <v>95082374.799999997</v>
      </c>
      <c r="O25" s="73">
        <f>SUM(O26:O27)</f>
        <v>0</v>
      </c>
      <c r="P25" s="2"/>
      <c r="Q25" s="87"/>
      <c r="R25" s="89"/>
      <c r="S25" s="89"/>
      <c r="T25" s="89"/>
      <c r="U25" s="2"/>
      <c r="V25" s="2"/>
      <c r="W25" s="2"/>
      <c r="X25" s="2"/>
      <c r="Y25" s="2"/>
      <c r="Z25" s="2"/>
    </row>
    <row r="26" spans="1:26" ht="27.75" customHeight="1" x14ac:dyDescent="0.25">
      <c r="A26" s="117" t="s">
        <v>22</v>
      </c>
      <c r="B26" s="74">
        <f>'[1]1º QUADR. 2025'!$E$141</f>
        <v>4391862.1500000004</v>
      </c>
      <c r="C26" s="74">
        <f>'[1]1º QUADR. 2025'!$E$340</f>
        <v>4859596.43</v>
      </c>
      <c r="D26" s="74">
        <f>'[1]1º QUADR. 2025'!$J$141</f>
        <v>4501349.75</v>
      </c>
      <c r="E26" s="74">
        <f>'[1]1º QUADR. 2025'!$J$340</f>
        <v>5369297.7800000003</v>
      </c>
      <c r="F26" s="74">
        <f>'[2]2º QUADR. 2025'!$E$142</f>
        <v>5544348.5099999998</v>
      </c>
      <c r="G26" s="74">
        <f>'[2]2º QUADR. 2025'!$E$342</f>
        <v>5899181.9299999997</v>
      </c>
      <c r="H26" s="74">
        <f>'[2]2º QUADR. 2025'!$J$142</f>
        <v>5691763.1799999997</v>
      </c>
      <c r="I26" s="74">
        <f>'[2]2º QUADR. 2025'!$J$342</f>
        <v>5725921.3600000003</v>
      </c>
      <c r="J26" s="48">
        <f>'[3]3º QUADR. 2025'!$E$142</f>
        <v>5762765.6600000001</v>
      </c>
      <c r="K26" s="48">
        <f>'[3]3º QUADR. 2025'!$J$142</f>
        <v>5734529.7599999998</v>
      </c>
      <c r="L26" s="48">
        <f>'[3]3º QUADR. 2025'!$E$342</f>
        <v>5740142.8200000003</v>
      </c>
      <c r="M26" s="48">
        <f>'[3]3º QUADR. 2025'!$J$342</f>
        <v>10546752.43</v>
      </c>
      <c r="N26" s="74">
        <f t="shared" si="1"/>
        <v>69767511.760000005</v>
      </c>
      <c r="O26" s="75">
        <f>'[3]RESTOS A PAGAR-2025'!$E$26</f>
        <v>0</v>
      </c>
      <c r="P26" s="2"/>
      <c r="Q26" s="87"/>
      <c r="R26" s="89"/>
      <c r="S26" s="89"/>
      <c r="T26" s="89"/>
      <c r="U26" s="2"/>
      <c r="V26" s="2"/>
      <c r="W26" s="2"/>
      <c r="X26" s="2"/>
      <c r="Y26" s="2"/>
      <c r="Z26" s="2"/>
    </row>
    <row r="27" spans="1:26" ht="27.75" customHeight="1" x14ac:dyDescent="0.25">
      <c r="A27" s="117" t="s">
        <v>23</v>
      </c>
      <c r="B27" s="74">
        <f>'[1]1º QUADR. 2025'!$E$162</f>
        <v>1981768.67</v>
      </c>
      <c r="C27" s="74">
        <f>'[1]1º QUADR. 2025'!$E$360</f>
        <v>1357191.8</v>
      </c>
      <c r="D27" s="74">
        <f>'[1]1º QUADR. 2025'!$J$162</f>
        <v>1401338.01</v>
      </c>
      <c r="E27" s="74">
        <f>'[1]1º QUADR. 2025'!$J$360</f>
        <v>1809719.34</v>
      </c>
      <c r="F27" s="74">
        <f>'[2]2º QUADR. 2025'!$E$163</f>
        <v>2864172.91</v>
      </c>
      <c r="G27" s="74">
        <f>'[2]2º QUADR. 2025'!$E$362</f>
        <v>1097482.94</v>
      </c>
      <c r="H27" s="74">
        <f>'[2]2º QUADR. 2025'!$J$163</f>
        <v>2567763.12</v>
      </c>
      <c r="I27" s="74">
        <f>'[2]2º QUADR. 2025'!$J$362</f>
        <v>2054788.23</v>
      </c>
      <c r="J27" s="48">
        <f>'[3]3º QUADR. 2025'!$E$163</f>
        <v>2070946.34</v>
      </c>
      <c r="K27" s="48">
        <f>'[3]3º QUADR. 2025'!$J$163</f>
        <v>1627841.36</v>
      </c>
      <c r="L27" s="48">
        <f>'[3]3º QUADR. 2025'!$E$362</f>
        <v>2095772.37</v>
      </c>
      <c r="M27" s="48">
        <f>'[3]3º QUADR. 2025'!$J$362</f>
        <v>4386077.95</v>
      </c>
      <c r="N27" s="74">
        <f t="shared" si="1"/>
        <v>25314863.039999999</v>
      </c>
      <c r="O27" s="75">
        <f>'[3]RESTOS A PAGAR-2025'!$E$37</f>
        <v>0</v>
      </c>
      <c r="P27" s="2"/>
      <c r="Q27" s="92"/>
      <c r="R27" s="89"/>
      <c r="S27" s="89"/>
      <c r="T27" s="89"/>
      <c r="U27" s="2"/>
      <c r="V27" s="2"/>
      <c r="W27" s="2"/>
      <c r="X27" s="2"/>
      <c r="Y27" s="2"/>
      <c r="Z27" s="2"/>
    </row>
    <row r="28" spans="1:26" ht="47.25" customHeight="1" x14ac:dyDescent="0.25">
      <c r="A28" s="118" t="s">
        <v>24</v>
      </c>
      <c r="B28" s="73">
        <v>0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66">
        <v>0</v>
      </c>
      <c r="K28" s="66">
        <v>0</v>
      </c>
      <c r="L28" s="66">
        <v>0</v>
      </c>
      <c r="M28" s="66">
        <v>0</v>
      </c>
      <c r="N28" s="73">
        <f t="shared" si="1"/>
        <v>0</v>
      </c>
      <c r="O28" s="76">
        <v>0</v>
      </c>
      <c r="P28" s="2"/>
      <c r="Q28" s="87"/>
      <c r="R28" s="89"/>
      <c r="S28" s="89"/>
      <c r="T28" s="89"/>
      <c r="U28" s="2"/>
      <c r="V28" s="2"/>
      <c r="W28" s="2"/>
      <c r="X28" s="2"/>
      <c r="Y28" s="2"/>
      <c r="Z28" s="2"/>
    </row>
    <row r="29" spans="1:26" ht="15.75" customHeight="1" x14ac:dyDescent="0.25">
      <c r="A29" s="119" t="s">
        <v>25</v>
      </c>
      <c r="B29" s="73">
        <v>0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66">
        <v>0</v>
      </c>
      <c r="K29" s="66">
        <v>0</v>
      </c>
      <c r="L29" s="66">
        <v>0</v>
      </c>
      <c r="M29" s="66">
        <v>0</v>
      </c>
      <c r="N29" s="73">
        <f t="shared" si="1"/>
        <v>0</v>
      </c>
      <c r="O29" s="76">
        <v>0</v>
      </c>
      <c r="P29" s="2"/>
      <c r="Q29" s="87"/>
      <c r="R29" s="89"/>
      <c r="S29" s="89"/>
      <c r="T29" s="89"/>
      <c r="U29" s="2"/>
      <c r="V29" s="2"/>
      <c r="W29" s="2"/>
      <c r="X29" s="2"/>
      <c r="Y29" s="2"/>
      <c r="Z29" s="2"/>
    </row>
    <row r="30" spans="1:26" ht="27.75" customHeight="1" x14ac:dyDescent="0.25">
      <c r="A30" s="120" t="s">
        <v>26</v>
      </c>
      <c r="B30" s="73">
        <f>SUM(B31:B37)</f>
        <v>2583306.9</v>
      </c>
      <c r="C30" s="72">
        <f>SUM(C31:C37)</f>
        <v>5477637.4400000004</v>
      </c>
      <c r="D30" s="72">
        <f>SUM(D31:D37)</f>
        <v>4973272.79</v>
      </c>
      <c r="E30" s="72">
        <f>SUM(E31:E37)</f>
        <v>4438690.3099999996</v>
      </c>
      <c r="F30" s="72">
        <f t="shared" ref="F30:M30" si="4">SUM(F31:F37)</f>
        <v>4752199.05</v>
      </c>
      <c r="G30" s="72">
        <f t="shared" si="4"/>
        <v>2604219.59</v>
      </c>
      <c r="H30" s="72">
        <f t="shared" si="4"/>
        <v>5025149.5</v>
      </c>
      <c r="I30" s="72">
        <f t="shared" si="4"/>
        <v>7544154.0599999996</v>
      </c>
      <c r="J30" s="72">
        <f t="shared" si="4"/>
        <v>5277483.62</v>
      </c>
      <c r="K30" s="72">
        <f t="shared" si="4"/>
        <v>6354686.9400000004</v>
      </c>
      <c r="L30" s="72">
        <f t="shared" si="4"/>
        <v>5016488.7300000004</v>
      </c>
      <c r="M30" s="72">
        <f t="shared" si="4"/>
        <v>45858907.100000001</v>
      </c>
      <c r="N30" s="73">
        <f t="shared" si="1"/>
        <v>99906196.030000001</v>
      </c>
      <c r="O30" s="73">
        <f>SUM(O31:O37)</f>
        <v>0</v>
      </c>
      <c r="P30" s="2"/>
      <c r="Q30" s="87"/>
      <c r="R30" s="89"/>
      <c r="S30" s="89"/>
      <c r="T30" s="89"/>
      <c r="U30" s="2"/>
      <c r="V30" s="2"/>
      <c r="W30" s="2"/>
      <c r="X30" s="2"/>
      <c r="Y30" s="2"/>
      <c r="Z30" s="2"/>
    </row>
    <row r="31" spans="1:26" ht="27.75" customHeight="1" x14ac:dyDescent="0.25">
      <c r="A31" s="117" t="s">
        <v>98</v>
      </c>
      <c r="B31" s="74">
        <f>'[1]1º QUADR. 2025'!$E$176</f>
        <v>243141.2</v>
      </c>
      <c r="C31" s="74">
        <f>'[1]1º QUADR. 2025'!$E$374</f>
        <v>333176.90000000002</v>
      </c>
      <c r="D31" s="74">
        <f>'[1]1º QUADR. 2025'!$J$176</f>
        <v>539394.78</v>
      </c>
      <c r="E31" s="74">
        <f>'[1]1º QUADR. 2025'!$J$374</f>
        <v>271992.84000000003</v>
      </c>
      <c r="F31" s="74">
        <f>'[2]2º QUADR. 2025'!$E$177</f>
        <v>444592.81</v>
      </c>
      <c r="G31" s="74">
        <f>'[2]2º QUADR. 2025'!$E$376</f>
        <v>206987.72</v>
      </c>
      <c r="H31" s="74">
        <f>'[2]2º QUADR. 2025'!$J$177</f>
        <v>330481.78000000003</v>
      </c>
      <c r="I31" s="74">
        <f>'[2]2º QUADR. 2025'!$J$376</f>
        <v>432998.65</v>
      </c>
      <c r="J31" s="48">
        <f>'[3]3º QUADR. 2025'!$E$177</f>
        <v>334660.27</v>
      </c>
      <c r="K31" s="48">
        <f>'[3]3º QUADR. 2025'!$J$177</f>
        <v>508900.9</v>
      </c>
      <c r="L31" s="48">
        <f>'[3]3º QUADR. 2025'!$E$376</f>
        <v>256419.75</v>
      </c>
      <c r="M31" s="48">
        <f>'[3]3º QUADR. 2025'!$J$376</f>
        <v>51887.98</v>
      </c>
      <c r="N31" s="74">
        <f t="shared" si="1"/>
        <v>3954635.58</v>
      </c>
      <c r="O31" s="74">
        <f>'[3]RESTOS A PAGAR-2025'!$E$45</f>
        <v>0</v>
      </c>
      <c r="P31" s="2"/>
      <c r="Q31" s="87"/>
      <c r="R31" s="89"/>
      <c r="S31" s="89"/>
      <c r="T31" s="89"/>
      <c r="U31" s="2"/>
      <c r="V31" s="2"/>
      <c r="W31" s="2"/>
      <c r="X31" s="2"/>
      <c r="Y31" s="2"/>
      <c r="Z31" s="2"/>
    </row>
    <row r="32" spans="1:26" ht="27.75" customHeight="1" x14ac:dyDescent="0.25">
      <c r="A32" s="117" t="s">
        <v>99</v>
      </c>
      <c r="B32" s="77">
        <f>'[1]1º QUADR. 2025'!$E$181</f>
        <v>18099.05</v>
      </c>
      <c r="C32" s="77">
        <f>'[1]1º QUADR. 2025'!$E$379</f>
        <v>0</v>
      </c>
      <c r="D32" s="77">
        <f>'[1]1º QUADR. 2025'!$J$181</f>
        <v>0</v>
      </c>
      <c r="E32" s="77">
        <f>'[1]1º QUADR. 2025'!$J$379</f>
        <v>0</v>
      </c>
      <c r="F32" s="77">
        <f>'[2]2º QUADR. 2025'!$E$182</f>
        <v>0</v>
      </c>
      <c r="G32" s="77">
        <f>'[2]2º QUADR. 2025'!$E$381</f>
        <v>0</v>
      </c>
      <c r="H32" s="77">
        <f>'[2]2º QUADR. 2025'!$J$182</f>
        <v>0</v>
      </c>
      <c r="I32" s="77">
        <f>'[2]2º QUADR. 2025'!$J$381</f>
        <v>0</v>
      </c>
      <c r="J32" s="49">
        <f>'[3]3º QUADR. 2025'!$E$182</f>
        <v>53340.22</v>
      </c>
      <c r="K32" s="49">
        <f>'[3]3º QUADR. 2025'!$J$182</f>
        <v>0</v>
      </c>
      <c r="L32" s="49">
        <f>'[3]3º QUADR. 2025'!$E$381</f>
        <v>0</v>
      </c>
      <c r="M32" s="49">
        <f>'[3]3º QUADR. 2025'!$J$381</f>
        <v>0</v>
      </c>
      <c r="N32" s="74">
        <f t="shared" si="1"/>
        <v>71439.27</v>
      </c>
      <c r="O32" s="74">
        <f>'[3]RESTOS A PAGAR-2025'!$E$51</f>
        <v>0</v>
      </c>
      <c r="P32" s="2"/>
      <c r="Q32" s="87"/>
      <c r="R32" s="89"/>
      <c r="S32" s="89"/>
      <c r="T32" s="89"/>
      <c r="U32" s="2"/>
      <c r="V32" s="2"/>
      <c r="W32" s="2"/>
      <c r="X32" s="2"/>
      <c r="Y32" s="2"/>
      <c r="Z32" s="2"/>
    </row>
    <row r="33" spans="1:26" ht="27.75" customHeight="1" x14ac:dyDescent="0.25">
      <c r="A33" s="121" t="s">
        <v>100</v>
      </c>
      <c r="B33" s="77">
        <f>'[1]1º QUADR. 2025'!$E$187</f>
        <v>0</v>
      </c>
      <c r="C33" s="77">
        <f>'[1]1º QUADR. 2025'!$E$385</f>
        <v>0</v>
      </c>
      <c r="D33" s="77">
        <f>'[1]1º QUADR. 2025'!$J$187</f>
        <v>0</v>
      </c>
      <c r="E33" s="77">
        <f>'[1]1º QUADR. 2025'!$J$385</f>
        <v>0</v>
      </c>
      <c r="F33" s="77">
        <f>'[2]2º QUADR. 2025'!$E$188</f>
        <v>0</v>
      </c>
      <c r="G33" s="77">
        <f>'[2]2º QUADR. 2025'!$E$387</f>
        <v>0</v>
      </c>
      <c r="H33" s="77">
        <f>'[2]2º QUADR. 2025'!$J$188</f>
        <v>0</v>
      </c>
      <c r="I33" s="77">
        <f>'[2]2º QUADR. 2025'!$J$387</f>
        <v>0</v>
      </c>
      <c r="J33" s="49">
        <f>'[3]3º QUADR. 2025'!$E$188</f>
        <v>0</v>
      </c>
      <c r="K33" s="49">
        <f>'[3]3º QUADR. 2025'!$J$188</f>
        <v>0</v>
      </c>
      <c r="L33" s="49">
        <f>'[3]3º QUADR. 2025'!$E$387</f>
        <v>0</v>
      </c>
      <c r="M33" s="49">
        <v>45807019.119999997</v>
      </c>
      <c r="N33" s="74">
        <f t="shared" si="1"/>
        <v>45807019.119999997</v>
      </c>
      <c r="O33" s="74">
        <f>'[3]RESTOS A PAGAR-2025'!$E$58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.75" customHeight="1" x14ac:dyDescent="0.25">
      <c r="A34" s="117" t="s">
        <v>27</v>
      </c>
      <c r="B34" s="77">
        <f>'[1]1º QUADR. 2025'!$E$192</f>
        <v>2322066.65</v>
      </c>
      <c r="C34" s="77">
        <f>'[1]1º QUADR. 2025'!$E$390</f>
        <v>5144460.54</v>
      </c>
      <c r="D34" s="77">
        <f>'[1]1º QUADR. 2025'!$J$192</f>
        <v>4433878.01</v>
      </c>
      <c r="E34" s="77">
        <f>'[1]1º QUADR. 2025'!$J$390</f>
        <v>4166697.47</v>
      </c>
      <c r="F34" s="77">
        <f>'[2]2º QUADR. 2025'!$E$193</f>
        <v>4307606.24</v>
      </c>
      <c r="G34" s="77">
        <f>'[2]2º QUADR. 2025'!$E$392</f>
        <v>2397231.87</v>
      </c>
      <c r="H34" s="77">
        <f>'[2]2º QUADR. 2025'!$J$193</f>
        <v>4694667.72</v>
      </c>
      <c r="I34" s="77">
        <f>'[2]2º QUADR. 2025'!$J$392</f>
        <v>7111155.4100000001</v>
      </c>
      <c r="J34" s="49">
        <f>'[3]3º QUADR. 2025'!$E$193</f>
        <v>4889483.13</v>
      </c>
      <c r="K34" s="49">
        <f>'[3]3º QUADR. 2025'!$J$193</f>
        <v>5845786.04</v>
      </c>
      <c r="L34" s="49">
        <f>'[3]3º QUADR. 2025'!$E$392</f>
        <v>4760068.9800000004</v>
      </c>
      <c r="M34" s="49">
        <f>'[3]3º QUADR. 2025'!$J$392</f>
        <v>0</v>
      </c>
      <c r="N34" s="74">
        <f t="shared" si="1"/>
        <v>50073102.060000002</v>
      </c>
      <c r="O34" s="74">
        <f>'[3]RESTOS A PAGAR-2025'!$E$61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37" customFormat="1" ht="34.5" customHeight="1" x14ac:dyDescent="0.25">
      <c r="A35" s="122" t="s">
        <v>82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f t="shared" si="1"/>
        <v>0</v>
      </c>
      <c r="O35" s="74"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37" customFormat="1" ht="33" customHeight="1" x14ac:dyDescent="0.25">
      <c r="A36" s="122" t="s">
        <v>83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f t="shared" si="1"/>
        <v>0</v>
      </c>
      <c r="O36" s="74"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37" customFormat="1" ht="27.75" customHeight="1" x14ac:dyDescent="0.25">
      <c r="A37" s="123" t="s">
        <v>84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f t="shared" si="1"/>
        <v>0</v>
      </c>
      <c r="O37" s="74"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7.75" customHeight="1" x14ac:dyDescent="0.25">
      <c r="A38" s="124" t="s">
        <v>28</v>
      </c>
      <c r="B38" s="79">
        <f>B21-B30</f>
        <v>36103230.659999996</v>
      </c>
      <c r="C38" s="78">
        <f>C21-C30</f>
        <v>31577858.18</v>
      </c>
      <c r="D38" s="78">
        <f>D21-D30</f>
        <v>25598575.789999999</v>
      </c>
      <c r="E38" s="78">
        <f>E21-E30</f>
        <v>31731032.649999999</v>
      </c>
      <c r="F38" s="78">
        <f t="shared" ref="F38:M38" si="5">F21-F30</f>
        <v>28799438.16</v>
      </c>
      <c r="G38" s="78">
        <f t="shared" si="5"/>
        <v>36305087.82</v>
      </c>
      <c r="H38" s="78">
        <f t="shared" si="5"/>
        <v>31770187.329999998</v>
      </c>
      <c r="I38" s="78">
        <f t="shared" si="5"/>
        <v>31160963.989999998</v>
      </c>
      <c r="J38" s="78">
        <f t="shared" si="5"/>
        <v>43943773.43</v>
      </c>
      <c r="K38" s="78">
        <f t="shared" si="5"/>
        <v>29753911.789999999</v>
      </c>
      <c r="L38" s="78">
        <f t="shared" si="5"/>
        <v>31838101.07</v>
      </c>
      <c r="M38" s="78">
        <f t="shared" si="5"/>
        <v>46774841.109999999</v>
      </c>
      <c r="N38" s="78">
        <f>(N21-N30)</f>
        <v>405357001.98000002</v>
      </c>
      <c r="O38" s="79">
        <f>O21-O30</f>
        <v>12493334.289999999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7.75" customHeight="1" x14ac:dyDescent="0.25">
      <c r="A39" s="3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7.75" customHeight="1" x14ac:dyDescent="0.25">
      <c r="A40" s="125" t="s">
        <v>29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53" t="s">
        <v>30</v>
      </c>
      <c r="O40" s="53" t="s">
        <v>31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7.75" customHeight="1" x14ac:dyDescent="0.25">
      <c r="A41" s="126" t="s">
        <v>32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54">
        <v>11290138605.030001</v>
      </c>
      <c r="O41" s="55" t="s">
        <v>33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7.75" customHeight="1" x14ac:dyDescent="0.25">
      <c r="A42" s="127" t="s">
        <v>106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56">
        <v>59622886.950000003</v>
      </c>
      <c r="O42" s="55" t="s">
        <v>33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7.75" customHeight="1" x14ac:dyDescent="0.25">
      <c r="A43" s="127" t="s">
        <v>87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56">
        <v>39873805.810000002</v>
      </c>
      <c r="O43" s="57" t="s">
        <v>33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37" customFormat="1" ht="35.25" customHeight="1" x14ac:dyDescent="0.25">
      <c r="A44" s="128" t="s">
        <v>85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58">
        <v>0</v>
      </c>
      <c r="O44" s="5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37" customFormat="1" ht="27.75" customHeight="1" x14ac:dyDescent="0.25">
      <c r="A45" s="128" t="s">
        <v>86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58">
        <v>0</v>
      </c>
      <c r="O45" s="5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6.75" customHeight="1" x14ac:dyDescent="0.25">
      <c r="A46" s="129" t="s">
        <v>101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59">
        <f>N41-N42-N43-N44-N45</f>
        <v>11190641912.27</v>
      </c>
      <c r="O46" s="55" t="s">
        <v>33</v>
      </c>
      <c r="P46" s="8"/>
      <c r="Q46" s="5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 x14ac:dyDescent="0.25">
      <c r="A47" s="125" t="s">
        <v>102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60">
        <f>ROUND(N38+O38,2)</f>
        <v>417850336.26999998</v>
      </c>
      <c r="O47" s="61">
        <f>N47/N46</f>
        <v>3.73E-2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7.75" customHeight="1" x14ac:dyDescent="0.25">
      <c r="A48" s="126" t="s">
        <v>103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62">
        <f>N46*O48</f>
        <v>671438514.74000001</v>
      </c>
      <c r="O48" s="63">
        <v>0.06</v>
      </c>
      <c r="P48" s="2"/>
      <c r="Q48" s="50"/>
      <c r="R48" s="51"/>
      <c r="S48" s="2"/>
      <c r="T48" s="2"/>
      <c r="U48" s="2"/>
      <c r="V48" s="2"/>
      <c r="W48" s="2"/>
      <c r="X48" s="2"/>
      <c r="Y48" s="2"/>
      <c r="Z48" s="2"/>
    </row>
    <row r="49" spans="1:26" ht="27.75" customHeight="1" x14ac:dyDescent="0.25">
      <c r="A49" s="130" t="s">
        <v>104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64">
        <f>FLOOR(0.95*N48,0.0000000001)</f>
        <v>637866589</v>
      </c>
      <c r="O49" s="63">
        <f>O48*95%</f>
        <v>5.7000000000000002E-2</v>
      </c>
      <c r="P49" s="2"/>
      <c r="Q49" s="50"/>
      <c r="R49" s="51"/>
      <c r="S49" s="2"/>
      <c r="T49" s="2"/>
      <c r="U49" s="2"/>
      <c r="V49" s="2"/>
      <c r="W49" s="2"/>
      <c r="X49" s="2"/>
      <c r="Y49" s="2"/>
      <c r="Z49" s="2"/>
    </row>
    <row r="50" spans="1:26" ht="27.75" customHeight="1" x14ac:dyDescent="0.25">
      <c r="A50" s="130" t="s">
        <v>105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110">
        <f>0.9*N48</f>
        <v>604294663.26999998</v>
      </c>
      <c r="O50" s="63">
        <f>O48*90%</f>
        <v>5.3999999999999999E-2</v>
      </c>
      <c r="P50" s="112"/>
      <c r="Q50" s="111"/>
      <c r="R50" s="113"/>
      <c r="S50" s="114"/>
      <c r="T50" s="114"/>
      <c r="U50" s="114"/>
      <c r="V50" s="114"/>
      <c r="W50" s="2"/>
      <c r="X50" s="2"/>
      <c r="Y50" s="2"/>
      <c r="Z50" s="2"/>
    </row>
    <row r="51" spans="1:26" ht="1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x14ac:dyDescent="0.25">
      <c r="A52" s="168" t="s">
        <v>136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2.25" customHeight="1" x14ac:dyDescent="0.25">
      <c r="A53" s="167" t="s">
        <v>127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0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9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0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9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0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0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.75" customHeight="1" x14ac:dyDescent="0.4">
      <c r="A59" s="11" t="s">
        <v>111</v>
      </c>
      <c r="B59" s="80"/>
      <c r="C59" s="164" t="s">
        <v>117</v>
      </c>
      <c r="D59" s="165"/>
      <c r="E59" s="165"/>
      <c r="F59" s="165"/>
      <c r="H59" s="164" t="s">
        <v>34</v>
      </c>
      <c r="I59" s="165"/>
      <c r="J59" s="165"/>
      <c r="K59" s="165"/>
      <c r="L59" s="165"/>
      <c r="N59" s="161" t="s">
        <v>35</v>
      </c>
      <c r="O59" s="162"/>
      <c r="P59" s="1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7.75" customHeight="1" x14ac:dyDescent="0.4">
      <c r="A60" s="11" t="s">
        <v>36</v>
      </c>
      <c r="B60" s="81"/>
      <c r="C60" s="166" t="s">
        <v>118</v>
      </c>
      <c r="D60" s="165"/>
      <c r="E60" s="165"/>
      <c r="F60" s="165"/>
      <c r="H60" s="166" t="s">
        <v>119</v>
      </c>
      <c r="I60" s="165"/>
      <c r="J60" s="165"/>
      <c r="K60" s="165"/>
      <c r="L60" s="165"/>
      <c r="N60" s="163" t="s">
        <v>37</v>
      </c>
      <c r="O60" s="162"/>
      <c r="P60" s="1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customHeight="1" x14ac:dyDescent="0.25">
      <c r="A62" s="159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30">
    <mergeCell ref="L17:L20"/>
    <mergeCell ref="M17:M20"/>
    <mergeCell ref="G17:G20"/>
    <mergeCell ref="H17:H20"/>
    <mergeCell ref="I17:I20"/>
    <mergeCell ref="J17:J20"/>
    <mergeCell ref="K17:K20"/>
    <mergeCell ref="A53:O53"/>
    <mergeCell ref="A52:O52"/>
    <mergeCell ref="A5:O5"/>
    <mergeCell ref="A6:O6"/>
    <mergeCell ref="A9:O9"/>
    <mergeCell ref="A10:O10"/>
    <mergeCell ref="A11:O11"/>
    <mergeCell ref="B17:B20"/>
    <mergeCell ref="C17:C20"/>
    <mergeCell ref="D17:D20"/>
    <mergeCell ref="E17:E20"/>
    <mergeCell ref="A12:O12"/>
    <mergeCell ref="A15:O15"/>
    <mergeCell ref="A16:O16"/>
    <mergeCell ref="A17:A20"/>
    <mergeCell ref="F17:F20"/>
    <mergeCell ref="A62:O62"/>
    <mergeCell ref="N59:O59"/>
    <mergeCell ref="N60:O60"/>
    <mergeCell ref="C59:F59"/>
    <mergeCell ref="C60:F60"/>
    <mergeCell ref="H59:L59"/>
    <mergeCell ref="H60:L60"/>
  </mergeCells>
  <pageMargins left="0.25" right="0.25" top="0.75" bottom="0.75" header="0" footer="0"/>
  <pageSetup paperSize="9" scale="33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>
              <from>
                <xdr:col>5</xdr:col>
                <xdr:colOff>1352550</xdr:colOff>
                <xdr:row>0</xdr:row>
                <xdr:rowOff>0</xdr:rowOff>
              </from>
              <to>
                <xdr:col>6</xdr:col>
                <xdr:colOff>1352550</xdr:colOff>
                <xdr:row>4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016"/>
  <sheetViews>
    <sheetView topLeftCell="A40" zoomScaleNormal="100" workbookViewId="0">
      <pane xSplit="1" topLeftCell="B1" activePane="topRight" state="frozen"/>
      <selection activeCell="A20" sqref="A20"/>
      <selection pane="topRight" activeCell="A48" sqref="A48"/>
    </sheetView>
  </sheetViews>
  <sheetFormatPr defaultColWidth="12.5703125" defaultRowHeight="15" customHeight="1" x14ac:dyDescent="0.2"/>
  <cols>
    <col min="1" max="1" width="73.5703125" customWidth="1"/>
    <col min="2" max="2" width="18.85546875" customWidth="1"/>
    <col min="3" max="3" width="15" customWidth="1"/>
    <col min="4" max="4" width="15.7109375" customWidth="1"/>
    <col min="5" max="5" width="15" customWidth="1"/>
    <col min="6" max="6" width="19.7109375" customWidth="1"/>
    <col min="7" max="7" width="19.28515625" customWidth="1"/>
    <col min="8" max="8" width="17.85546875" customWidth="1"/>
    <col min="9" max="9" width="17.28515625" customWidth="1"/>
    <col min="10" max="10" width="21.7109375" customWidth="1"/>
    <col min="11" max="11" width="3.140625" customWidth="1"/>
    <col min="12" max="12" width="8" customWidth="1"/>
    <col min="13" max="13" width="17.42578125" customWidth="1"/>
    <col min="14" max="26" width="8" customWidth="1"/>
  </cols>
  <sheetData>
    <row r="1" spans="1:10" ht="12.75" customHeight="1" x14ac:dyDescent="0.2"/>
    <row r="2" spans="1:10" ht="12.75" customHeight="1" x14ac:dyDescent="0.2"/>
    <row r="3" spans="1:10" ht="12.75" customHeight="1" x14ac:dyDescent="0.2"/>
    <row r="4" spans="1:10" ht="12.75" customHeight="1" x14ac:dyDescent="0.2"/>
    <row r="5" spans="1:10" ht="12.75" customHeight="1" x14ac:dyDescent="0.2"/>
    <row r="6" spans="1:10" ht="12.75" customHeight="1" x14ac:dyDescent="0.2">
      <c r="A6" s="169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ht="12.75" customHeight="1" x14ac:dyDescent="0.2">
      <c r="A7" s="169" t="s">
        <v>1</v>
      </c>
      <c r="B7" s="162"/>
      <c r="C7" s="162"/>
      <c r="D7" s="162"/>
      <c r="E7" s="162"/>
      <c r="F7" s="162"/>
      <c r="G7" s="162"/>
      <c r="H7" s="162"/>
      <c r="I7" s="162"/>
      <c r="J7" s="162"/>
    </row>
    <row r="8" spans="1:10" ht="12.75" customHeight="1" x14ac:dyDescent="0.2">
      <c r="A8" s="4"/>
      <c r="B8" s="4"/>
      <c r="C8" s="4"/>
    </row>
    <row r="9" spans="1:10" ht="12.75" customHeight="1" x14ac:dyDescent="0.2">
      <c r="A9" s="4"/>
      <c r="B9" s="4"/>
      <c r="C9" s="4"/>
    </row>
    <row r="10" spans="1:10" ht="12.75" customHeight="1" x14ac:dyDescent="0.2">
      <c r="A10" s="169" t="s">
        <v>2</v>
      </c>
      <c r="B10" s="162"/>
      <c r="C10" s="162"/>
      <c r="D10" s="162"/>
      <c r="E10" s="162"/>
      <c r="F10" s="162"/>
      <c r="G10" s="162"/>
      <c r="H10" s="162"/>
      <c r="I10" s="162"/>
      <c r="J10" s="162"/>
    </row>
    <row r="11" spans="1:10" ht="12.75" customHeight="1" x14ac:dyDescent="0.2">
      <c r="A11" s="193" t="s">
        <v>38</v>
      </c>
      <c r="B11" s="162"/>
      <c r="C11" s="162"/>
      <c r="D11" s="162"/>
      <c r="E11" s="162"/>
      <c r="F11" s="162"/>
      <c r="G11" s="162"/>
      <c r="H11" s="162"/>
      <c r="I11" s="162"/>
      <c r="J11" s="162"/>
    </row>
    <row r="12" spans="1:10" ht="12.75" customHeight="1" x14ac:dyDescent="0.2">
      <c r="A12" s="169" t="s">
        <v>4</v>
      </c>
      <c r="B12" s="162"/>
      <c r="C12" s="162"/>
      <c r="D12" s="162"/>
      <c r="E12" s="162"/>
      <c r="F12" s="162"/>
      <c r="G12" s="162"/>
      <c r="H12" s="162"/>
      <c r="I12" s="162"/>
      <c r="J12" s="162"/>
    </row>
    <row r="13" spans="1:10" ht="12.75" customHeight="1" x14ac:dyDescent="0.2">
      <c r="A13" s="196" t="s">
        <v>112</v>
      </c>
      <c r="B13" s="197"/>
      <c r="C13" s="197"/>
      <c r="D13" s="197"/>
      <c r="E13" s="197"/>
      <c r="F13" s="197"/>
      <c r="G13" s="197"/>
      <c r="H13" s="197"/>
      <c r="I13" s="197"/>
      <c r="J13" s="197"/>
    </row>
    <row r="14" spans="1:10" ht="12.75" customHeight="1" x14ac:dyDescent="0.2">
      <c r="A14" s="2"/>
      <c r="B14" s="2"/>
      <c r="C14" s="2"/>
      <c r="D14" s="2"/>
      <c r="E14" s="2"/>
      <c r="F14" s="2"/>
      <c r="G14" s="24"/>
      <c r="H14" s="2"/>
      <c r="I14" s="2"/>
      <c r="J14" s="2"/>
    </row>
    <row r="15" spans="1:10" ht="12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75" customHeight="1" x14ac:dyDescent="0.2">
      <c r="A16" s="198" t="s">
        <v>39</v>
      </c>
      <c r="B16" s="162"/>
      <c r="C16" s="162"/>
      <c r="D16" s="14"/>
      <c r="E16" s="14"/>
      <c r="F16" s="14"/>
      <c r="G16" s="15"/>
      <c r="H16" s="15"/>
      <c r="I16" s="2"/>
      <c r="J16" s="16">
        <v>1</v>
      </c>
    </row>
    <row r="17" spans="1:26" ht="12" customHeight="1" x14ac:dyDescent="0.2">
      <c r="A17" s="208" t="s">
        <v>40</v>
      </c>
      <c r="B17" s="209" t="s">
        <v>41</v>
      </c>
      <c r="C17" s="201" t="s">
        <v>42</v>
      </c>
      <c r="D17" s="202"/>
      <c r="E17" s="202"/>
      <c r="F17" s="203"/>
      <c r="G17" s="199" t="s">
        <v>129</v>
      </c>
      <c r="H17" s="211" t="s">
        <v>43</v>
      </c>
      <c r="I17" s="205" t="s">
        <v>44</v>
      </c>
      <c r="J17" s="205" t="s">
        <v>96</v>
      </c>
    </row>
    <row r="18" spans="1:26" ht="24" customHeight="1" x14ac:dyDescent="0.2">
      <c r="A18" s="187"/>
      <c r="B18" s="210"/>
      <c r="C18" s="201" t="s">
        <v>45</v>
      </c>
      <c r="D18" s="203"/>
      <c r="E18" s="205" t="s">
        <v>46</v>
      </c>
      <c r="F18" s="199" t="s">
        <v>47</v>
      </c>
      <c r="G18" s="204"/>
      <c r="H18" s="212"/>
      <c r="I18" s="206"/>
      <c r="J18" s="206"/>
    </row>
    <row r="19" spans="1:26" ht="37.5" customHeight="1" x14ac:dyDescent="0.2">
      <c r="A19" s="187"/>
      <c r="B19" s="185"/>
      <c r="C19" s="100" t="s">
        <v>48</v>
      </c>
      <c r="D19" s="100" t="s">
        <v>49</v>
      </c>
      <c r="E19" s="207"/>
      <c r="F19" s="200"/>
      <c r="G19" s="200"/>
      <c r="H19" s="212"/>
      <c r="I19" s="206"/>
      <c r="J19" s="207"/>
    </row>
    <row r="20" spans="1:26" ht="12.75" customHeight="1" x14ac:dyDescent="0.2">
      <c r="A20" s="188"/>
      <c r="B20" s="131" t="s">
        <v>15</v>
      </c>
      <c r="C20" s="100" t="s">
        <v>16</v>
      </c>
      <c r="D20" s="100" t="s">
        <v>50</v>
      </c>
      <c r="E20" s="101" t="s">
        <v>51</v>
      </c>
      <c r="F20" s="101" t="s">
        <v>52</v>
      </c>
      <c r="G20" s="102" t="s">
        <v>53</v>
      </c>
      <c r="H20" s="93" t="s">
        <v>128</v>
      </c>
      <c r="I20" s="185"/>
      <c r="J20" s="100"/>
    </row>
    <row r="21" spans="1:26" ht="23.25" customHeight="1" x14ac:dyDescent="0.2">
      <c r="A21" s="137" t="s">
        <v>54</v>
      </c>
      <c r="B21" s="132">
        <f>B22+B23+B24</f>
        <v>46125096.259999998</v>
      </c>
      <c r="C21" s="94">
        <f>C22+C23+C24</f>
        <v>0</v>
      </c>
      <c r="D21" s="94">
        <f>D22+D23+D24</f>
        <v>2283.2800000000002</v>
      </c>
      <c r="E21" s="94">
        <f>E22+E23+E24</f>
        <v>810730.49</v>
      </c>
      <c r="F21" s="94">
        <f>F22+F23+F24</f>
        <v>274041.27</v>
      </c>
      <c r="G21" s="94">
        <f t="shared" ref="G21:G26" si="0">B21-(C21+D21+E21+F21)</f>
        <v>45038041.219999999</v>
      </c>
      <c r="H21" s="103">
        <f>H22+H23+H24</f>
        <v>29702900.719999999</v>
      </c>
      <c r="I21" s="94">
        <f>I22+I23+I24</f>
        <v>0</v>
      </c>
      <c r="J21" s="94">
        <f t="shared" ref="J21:J28" si="1">G21-H21</f>
        <v>15335140.5</v>
      </c>
    </row>
    <row r="22" spans="1:26" ht="23.25" customHeight="1" x14ac:dyDescent="0.2">
      <c r="A22" s="138" t="s">
        <v>55</v>
      </c>
      <c r="B22" s="133">
        <v>44803744.390000001</v>
      </c>
      <c r="C22" s="95">
        <v>0</v>
      </c>
      <c r="D22" s="95">
        <v>883.28</v>
      </c>
      <c r="E22" s="95">
        <v>806549.85</v>
      </c>
      <c r="F22" s="95">
        <v>274041.27</v>
      </c>
      <c r="G22" s="95">
        <f t="shared" si="0"/>
        <v>43722269.990000002</v>
      </c>
      <c r="H22" s="95">
        <v>29148481.32</v>
      </c>
      <c r="I22" s="95">
        <v>0</v>
      </c>
      <c r="J22" s="94">
        <f t="shared" si="1"/>
        <v>14573788.67</v>
      </c>
    </row>
    <row r="23" spans="1:26" ht="23.25" customHeight="1" x14ac:dyDescent="0.2">
      <c r="A23" s="139" t="s">
        <v>56</v>
      </c>
      <c r="B23" s="133">
        <v>1099857.26</v>
      </c>
      <c r="C23" s="95">
        <v>0</v>
      </c>
      <c r="D23" s="95">
        <v>1400</v>
      </c>
      <c r="E23" s="95">
        <v>4180.6400000000003</v>
      </c>
      <c r="F23" s="95">
        <v>0</v>
      </c>
      <c r="G23" s="95">
        <f t="shared" si="0"/>
        <v>1094276.6200000001</v>
      </c>
      <c r="H23" s="95">
        <v>554419.4</v>
      </c>
      <c r="I23" s="95">
        <v>0</v>
      </c>
      <c r="J23" s="94">
        <f t="shared" si="1"/>
        <v>539857.22</v>
      </c>
    </row>
    <row r="24" spans="1:26" ht="23.25" customHeight="1" x14ac:dyDescent="0.2">
      <c r="A24" s="139" t="s">
        <v>57</v>
      </c>
      <c r="B24" s="133">
        <v>221494.61</v>
      </c>
      <c r="C24" s="94">
        <v>0</v>
      </c>
      <c r="D24" s="95">
        <v>0</v>
      </c>
      <c r="E24" s="95">
        <v>0</v>
      </c>
      <c r="F24" s="94">
        <v>0</v>
      </c>
      <c r="G24" s="95">
        <f t="shared" si="0"/>
        <v>221494.61</v>
      </c>
      <c r="H24" s="95">
        <v>0</v>
      </c>
      <c r="I24" s="94">
        <v>0</v>
      </c>
      <c r="J24" s="94">
        <f t="shared" si="1"/>
        <v>221494.61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3.25" customHeight="1" x14ac:dyDescent="0.2">
      <c r="A25" s="137" t="s">
        <v>58</v>
      </c>
      <c r="B25" s="132">
        <f>B26+B34</f>
        <v>107979929.09</v>
      </c>
      <c r="C25" s="94">
        <f>C26+C34</f>
        <v>2100</v>
      </c>
      <c r="D25" s="94">
        <f>D26+D34</f>
        <v>30667.29</v>
      </c>
      <c r="E25" s="94">
        <f>E26+E34</f>
        <v>423981.36</v>
      </c>
      <c r="F25" s="94">
        <f>F26+F34</f>
        <v>215802.1</v>
      </c>
      <c r="G25" s="94">
        <f t="shared" si="0"/>
        <v>107307378.34</v>
      </c>
      <c r="H25" s="94">
        <f>H26+H34</f>
        <v>22286508.280000001</v>
      </c>
      <c r="I25" s="94">
        <f>I26+I34</f>
        <v>0</v>
      </c>
      <c r="J25" s="94">
        <f t="shared" si="1"/>
        <v>85020870.060000002</v>
      </c>
    </row>
    <row r="26" spans="1:26" s="44" customFormat="1" ht="23.25" customHeight="1" x14ac:dyDescent="0.2">
      <c r="A26" s="137" t="s">
        <v>88</v>
      </c>
      <c r="B26" s="132">
        <f>SUM(B27:B33)</f>
        <v>5414010.1600000001</v>
      </c>
      <c r="C26" s="94">
        <f>SUM(C27:C33)</f>
        <v>0</v>
      </c>
      <c r="D26" s="94">
        <f>SUM(D27:D33)</f>
        <v>0</v>
      </c>
      <c r="E26" s="94">
        <f>SUM(E27:E33)</f>
        <v>130929.96</v>
      </c>
      <c r="F26" s="94">
        <f>SUM(F27:F33)</f>
        <v>0</v>
      </c>
      <c r="G26" s="94">
        <f t="shared" si="0"/>
        <v>5283080.2</v>
      </c>
      <c r="H26" s="94">
        <f>SUM(H27:H33)</f>
        <v>123023.2</v>
      </c>
      <c r="I26" s="94">
        <f>SUM(I27:I33)</f>
        <v>0</v>
      </c>
      <c r="J26" s="94">
        <f t="shared" si="1"/>
        <v>5160057</v>
      </c>
    </row>
    <row r="27" spans="1:26" ht="23.25" customHeight="1" x14ac:dyDescent="0.2">
      <c r="A27" s="138" t="s">
        <v>59</v>
      </c>
      <c r="B27" s="133">
        <v>463367.94</v>
      </c>
      <c r="C27" s="94">
        <v>0</v>
      </c>
      <c r="D27" s="95">
        <v>0</v>
      </c>
      <c r="E27" s="95">
        <v>119886.78</v>
      </c>
      <c r="F27" s="94"/>
      <c r="G27" s="95">
        <f t="shared" ref="G27:G41" si="2">B27-(C27+D27+E27+F27)</f>
        <v>343481.16</v>
      </c>
      <c r="H27" s="95">
        <v>0</v>
      </c>
      <c r="I27" s="94"/>
      <c r="J27" s="95">
        <f t="shared" si="1"/>
        <v>343481.16</v>
      </c>
      <c r="K27" s="17"/>
      <c r="L27" s="17"/>
      <c r="M27" s="35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3.25" customHeight="1" x14ac:dyDescent="0.2">
      <c r="A28" s="138" t="s">
        <v>60</v>
      </c>
      <c r="B28" s="133">
        <v>2742207.29</v>
      </c>
      <c r="C28" s="94">
        <v>0</v>
      </c>
      <c r="D28" s="95"/>
      <c r="E28" s="95">
        <v>5843.18</v>
      </c>
      <c r="F28" s="95">
        <v>0</v>
      </c>
      <c r="G28" s="95">
        <f t="shared" si="2"/>
        <v>2736364.11</v>
      </c>
      <c r="H28" s="95">
        <v>117937.44</v>
      </c>
      <c r="I28" s="94"/>
      <c r="J28" s="95">
        <f t="shared" si="1"/>
        <v>2618426.67</v>
      </c>
      <c r="M28" s="36"/>
    </row>
    <row r="29" spans="1:26" s="44" customFormat="1" ht="23.25" customHeight="1" x14ac:dyDescent="0.2">
      <c r="A29" s="138" t="s">
        <v>124</v>
      </c>
      <c r="B29" s="133">
        <v>46247.51</v>
      </c>
      <c r="C29" s="94">
        <v>0</v>
      </c>
      <c r="D29" s="95">
        <v>0</v>
      </c>
      <c r="E29" s="94">
        <v>0</v>
      </c>
      <c r="F29" s="95">
        <v>0</v>
      </c>
      <c r="G29" s="95">
        <f t="shared" si="2"/>
        <v>46247.51</v>
      </c>
      <c r="H29" s="95">
        <v>0</v>
      </c>
      <c r="I29" s="94">
        <v>0</v>
      </c>
      <c r="J29" s="95">
        <f t="shared" ref="J29:J34" si="3">G29-H29</f>
        <v>46247.51</v>
      </c>
      <c r="M29" s="36"/>
    </row>
    <row r="30" spans="1:26" s="83" customFormat="1" ht="23.25" customHeight="1" x14ac:dyDescent="0.2">
      <c r="A30" s="140" t="s">
        <v>125</v>
      </c>
      <c r="B30" s="133">
        <v>304907.7</v>
      </c>
      <c r="C30" s="94">
        <v>0</v>
      </c>
      <c r="D30" s="95">
        <v>0</v>
      </c>
      <c r="E30" s="94">
        <v>0</v>
      </c>
      <c r="F30" s="95">
        <v>0</v>
      </c>
      <c r="G30" s="95">
        <f>B30-(C30+D30+E30+F30)</f>
        <v>304907.7</v>
      </c>
      <c r="H30" s="95">
        <v>0</v>
      </c>
      <c r="I30" s="94">
        <v>0</v>
      </c>
      <c r="J30" s="95">
        <f t="shared" si="3"/>
        <v>304907.7</v>
      </c>
      <c r="M30" s="36"/>
    </row>
    <row r="31" spans="1:26" s="44" customFormat="1" ht="23.25" customHeight="1" x14ac:dyDescent="0.2">
      <c r="A31" s="138" t="s">
        <v>126</v>
      </c>
      <c r="B31" s="133">
        <v>424276</v>
      </c>
      <c r="C31" s="94">
        <v>0</v>
      </c>
      <c r="D31" s="95">
        <v>0</v>
      </c>
      <c r="E31" s="95">
        <v>5200</v>
      </c>
      <c r="F31" s="95">
        <v>0</v>
      </c>
      <c r="G31" s="95">
        <f>B31-(C31+D31+E31+F31)</f>
        <v>419076</v>
      </c>
      <c r="H31" s="95">
        <v>5085.76</v>
      </c>
      <c r="I31" s="94"/>
      <c r="J31" s="95">
        <f t="shared" si="3"/>
        <v>413990.24</v>
      </c>
      <c r="M31" s="36"/>
    </row>
    <row r="32" spans="1:26" ht="23.25" customHeight="1" x14ac:dyDescent="0.2">
      <c r="A32" s="138" t="s">
        <v>81</v>
      </c>
      <c r="B32" s="133">
        <v>967950.02</v>
      </c>
      <c r="C32" s="94">
        <v>0</v>
      </c>
      <c r="D32" s="95">
        <v>0</v>
      </c>
      <c r="E32" s="94">
        <v>0</v>
      </c>
      <c r="F32" s="95"/>
      <c r="G32" s="95">
        <f t="shared" si="2"/>
        <v>967950.02</v>
      </c>
      <c r="H32" s="95">
        <v>0</v>
      </c>
      <c r="I32" s="94">
        <v>0</v>
      </c>
      <c r="J32" s="95">
        <f t="shared" si="3"/>
        <v>967950.02</v>
      </c>
      <c r="L32" s="17"/>
      <c r="M32" s="35"/>
      <c r="N32" s="17"/>
      <c r="O32" s="17"/>
    </row>
    <row r="33" spans="1:26" s="44" customFormat="1" ht="23.25" customHeight="1" x14ac:dyDescent="0.2">
      <c r="A33" s="138" t="s">
        <v>89</v>
      </c>
      <c r="B33" s="133">
        <v>465053.7</v>
      </c>
      <c r="C33" s="94"/>
      <c r="D33" s="95">
        <v>0</v>
      </c>
      <c r="E33" s="94">
        <v>0</v>
      </c>
      <c r="F33" s="95">
        <v>0</v>
      </c>
      <c r="G33" s="95">
        <f t="shared" si="2"/>
        <v>465053.7</v>
      </c>
      <c r="H33" s="95">
        <v>0</v>
      </c>
      <c r="I33" s="94"/>
      <c r="J33" s="95">
        <f t="shared" si="3"/>
        <v>465053.7</v>
      </c>
      <c r="L33" s="17"/>
      <c r="M33" s="35"/>
      <c r="N33" s="17"/>
      <c r="O33" s="17"/>
    </row>
    <row r="34" spans="1:26" s="44" customFormat="1" ht="23.25" customHeight="1" x14ac:dyDescent="0.2">
      <c r="A34" s="45" t="s">
        <v>90</v>
      </c>
      <c r="B34" s="132">
        <f>B35+B36+B37+B38+B39+B40+B41</f>
        <v>102565918.93000001</v>
      </c>
      <c r="C34" s="94">
        <f>C35+C36+C37+C38+C39+C40+C41</f>
        <v>2100</v>
      </c>
      <c r="D34" s="94">
        <f>D35+D36+D37+D38+D39+D40+D41</f>
        <v>30667.29</v>
      </c>
      <c r="E34" s="94">
        <f>E35+E36+E37+E38+E39+E40+E41</f>
        <v>293051.40000000002</v>
      </c>
      <c r="F34" s="94">
        <f>F35+F36+F37+F38+F39+F40+F41</f>
        <v>215802.1</v>
      </c>
      <c r="G34" s="94">
        <f>B34-(C34+D34+E34+F34)</f>
        <v>102024298.14</v>
      </c>
      <c r="H34" s="94">
        <f>H35+H36+H37+H38+H39+H40+H41</f>
        <v>22163485.079999998</v>
      </c>
      <c r="I34" s="94">
        <f>I35+I36+I37+I38+I39+I40+I41</f>
        <v>0</v>
      </c>
      <c r="J34" s="94">
        <f t="shared" si="3"/>
        <v>79860813.060000002</v>
      </c>
      <c r="L34" s="17"/>
      <c r="M34" s="35"/>
      <c r="N34" s="17"/>
      <c r="O34" s="17"/>
    </row>
    <row r="35" spans="1:26" ht="23.25" customHeight="1" x14ac:dyDescent="0.2">
      <c r="A35" s="138" t="s">
        <v>61</v>
      </c>
      <c r="B35" s="133">
        <v>44707553.130000003</v>
      </c>
      <c r="C35" s="95">
        <v>2100</v>
      </c>
      <c r="D35" s="95">
        <v>26447.19</v>
      </c>
      <c r="E35" s="95">
        <v>189074.75</v>
      </c>
      <c r="F35" s="95">
        <v>128387.6</v>
      </c>
      <c r="G35" s="95">
        <f t="shared" si="2"/>
        <v>44361543.590000004</v>
      </c>
      <c r="H35" s="95">
        <v>10759567.890000001</v>
      </c>
      <c r="I35" s="94"/>
      <c r="J35" s="95">
        <f t="shared" ref="J35:J45" si="4">G35-H35</f>
        <v>33601975.700000003</v>
      </c>
      <c r="K35" s="17"/>
      <c r="L35" s="17"/>
      <c r="M35" s="35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23.25" customHeight="1" x14ac:dyDescent="0.2">
      <c r="A36" s="138" t="s">
        <v>62</v>
      </c>
      <c r="B36" s="133">
        <v>49836330.789999999</v>
      </c>
      <c r="C36" s="94">
        <v>0</v>
      </c>
      <c r="D36" s="95">
        <v>4220.1000000000004</v>
      </c>
      <c r="E36" s="95">
        <v>103976.65</v>
      </c>
      <c r="F36" s="95">
        <v>86460.97</v>
      </c>
      <c r="G36" s="95">
        <f>B36-(C36+D36+E36+F36)</f>
        <v>49641673.07</v>
      </c>
      <c r="H36" s="95">
        <v>10593317.85</v>
      </c>
      <c r="I36" s="94"/>
      <c r="J36" s="95">
        <f t="shared" si="4"/>
        <v>39048355.219999999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23.25" customHeight="1" x14ac:dyDescent="0.2">
      <c r="A37" s="138" t="s">
        <v>63</v>
      </c>
      <c r="B37" s="134">
        <v>2955110.85</v>
      </c>
      <c r="C37" s="96">
        <v>0</v>
      </c>
      <c r="D37" s="97">
        <v>0</v>
      </c>
      <c r="E37" s="96">
        <v>0</v>
      </c>
      <c r="F37" s="97">
        <v>0</v>
      </c>
      <c r="G37" s="97">
        <f>B37-(C37+D37+E37+F37)</f>
        <v>2955110.85</v>
      </c>
      <c r="H37" s="97">
        <v>482598.24</v>
      </c>
      <c r="I37" s="96"/>
      <c r="J37" s="97">
        <f t="shared" si="4"/>
        <v>2472512.61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3.25" customHeight="1" x14ac:dyDescent="0.2">
      <c r="A38" s="138" t="s">
        <v>64</v>
      </c>
      <c r="B38" s="134">
        <v>4439741.58</v>
      </c>
      <c r="C38" s="96">
        <v>0</v>
      </c>
      <c r="D38" s="97">
        <v>0</v>
      </c>
      <c r="E38" s="96">
        <v>0</v>
      </c>
      <c r="F38" s="97">
        <v>953.53</v>
      </c>
      <c r="G38" s="97">
        <f>B38-(C38+D38+E38+F38)</f>
        <v>4438788.05</v>
      </c>
      <c r="H38" s="97">
        <v>328001.09999999998</v>
      </c>
      <c r="I38" s="96"/>
      <c r="J38" s="97">
        <f t="shared" si="4"/>
        <v>4110786.95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23.25" customHeight="1" x14ac:dyDescent="0.2">
      <c r="A39" s="138" t="s">
        <v>65</v>
      </c>
      <c r="B39" s="134">
        <v>0</v>
      </c>
      <c r="C39" s="96">
        <v>0</v>
      </c>
      <c r="D39" s="97">
        <v>0</v>
      </c>
      <c r="E39" s="96">
        <v>0</v>
      </c>
      <c r="F39" s="97">
        <v>0</v>
      </c>
      <c r="G39" s="97">
        <f t="shared" si="2"/>
        <v>0</v>
      </c>
      <c r="H39" s="97">
        <v>0</v>
      </c>
      <c r="I39" s="96">
        <v>0</v>
      </c>
      <c r="J39" s="97">
        <f t="shared" si="4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23.25" customHeight="1" x14ac:dyDescent="0.2">
      <c r="A40" s="138" t="s">
        <v>66</v>
      </c>
      <c r="B40" s="134">
        <v>227.87</v>
      </c>
      <c r="C40" s="96">
        <v>0</v>
      </c>
      <c r="D40" s="97">
        <v>0</v>
      </c>
      <c r="E40" s="96">
        <v>0</v>
      </c>
      <c r="F40" s="97">
        <v>0</v>
      </c>
      <c r="G40" s="97">
        <f>B40-(C40+D40+E40+F40)</f>
        <v>227.87</v>
      </c>
      <c r="H40" s="97">
        <v>0</v>
      </c>
      <c r="I40" s="96">
        <v>0</v>
      </c>
      <c r="J40" s="97">
        <f t="shared" si="4"/>
        <v>227.87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s="44" customFormat="1" ht="23.25" customHeight="1" x14ac:dyDescent="0.2">
      <c r="A41" s="141" t="s">
        <v>91</v>
      </c>
      <c r="B41" s="133">
        <v>626954.71</v>
      </c>
      <c r="C41" s="96">
        <v>0</v>
      </c>
      <c r="D41" s="97">
        <v>0</v>
      </c>
      <c r="E41" s="96">
        <v>0</v>
      </c>
      <c r="F41" s="97">
        <v>0</v>
      </c>
      <c r="G41" s="97">
        <f t="shared" si="2"/>
        <v>626954.71</v>
      </c>
      <c r="H41" s="97">
        <v>0</v>
      </c>
      <c r="I41" s="96">
        <v>0</v>
      </c>
      <c r="J41" s="97">
        <f t="shared" si="4"/>
        <v>626954.71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2">
      <c r="A42" s="142" t="s">
        <v>92</v>
      </c>
      <c r="B42" s="135">
        <f>B43+B44+B45</f>
        <v>0</v>
      </c>
      <c r="C42" s="96">
        <f>C43+C44+C45</f>
        <v>0</v>
      </c>
      <c r="D42" s="96">
        <f>D43+D44+D45</f>
        <v>0</v>
      </c>
      <c r="E42" s="96">
        <f>E43+E44+E45</f>
        <v>0</v>
      </c>
      <c r="F42" s="96">
        <f>F43+F44+F45</f>
        <v>0</v>
      </c>
      <c r="G42" s="96">
        <f>B42-(C42+D42+E42+F42)</f>
        <v>0</v>
      </c>
      <c r="H42" s="96">
        <f>H43+H44+H45</f>
        <v>0</v>
      </c>
      <c r="I42" s="96">
        <f>I43+I44+I45</f>
        <v>0</v>
      </c>
      <c r="J42" s="96">
        <f>G42-H42</f>
        <v>0</v>
      </c>
    </row>
    <row r="43" spans="1:26" s="44" customFormat="1" ht="12.75" customHeight="1" x14ac:dyDescent="0.2">
      <c r="A43" s="46" t="s">
        <v>93</v>
      </c>
      <c r="B43" s="135">
        <v>0</v>
      </c>
      <c r="C43" s="96">
        <v>0</v>
      </c>
      <c r="D43" s="96">
        <v>0</v>
      </c>
      <c r="E43" s="96">
        <v>0</v>
      </c>
      <c r="F43" s="96">
        <v>0</v>
      </c>
      <c r="G43" s="96">
        <f>B43-(C43+D43+E43+F43)</f>
        <v>0</v>
      </c>
      <c r="H43" s="96">
        <v>0</v>
      </c>
      <c r="I43" s="96">
        <v>0</v>
      </c>
      <c r="J43" s="97">
        <f t="shared" si="4"/>
        <v>0</v>
      </c>
    </row>
    <row r="44" spans="1:26" s="44" customFormat="1" ht="12.75" customHeight="1" x14ac:dyDescent="0.2">
      <c r="A44" s="46" t="s">
        <v>94</v>
      </c>
      <c r="B44" s="135">
        <v>0</v>
      </c>
      <c r="C44" s="96">
        <v>0</v>
      </c>
      <c r="D44" s="96">
        <v>0</v>
      </c>
      <c r="E44" s="96">
        <v>0</v>
      </c>
      <c r="F44" s="96">
        <v>0</v>
      </c>
      <c r="G44" s="96">
        <f>B44-(C44+D44+E44+F44)</f>
        <v>0</v>
      </c>
      <c r="H44" s="96">
        <v>0</v>
      </c>
      <c r="I44" s="96">
        <v>0</v>
      </c>
      <c r="J44" s="97">
        <f t="shared" si="4"/>
        <v>0</v>
      </c>
    </row>
    <row r="45" spans="1:26" s="44" customFormat="1" ht="12.75" customHeight="1" x14ac:dyDescent="0.2">
      <c r="A45" s="46" t="s">
        <v>95</v>
      </c>
      <c r="B45" s="135">
        <v>0</v>
      </c>
      <c r="C45" s="96">
        <v>0</v>
      </c>
      <c r="D45" s="96">
        <v>0</v>
      </c>
      <c r="E45" s="96">
        <v>0</v>
      </c>
      <c r="F45" s="96">
        <v>0</v>
      </c>
      <c r="G45" s="96">
        <f>B45-(C45+D45+E45+F45)</f>
        <v>0</v>
      </c>
      <c r="H45" s="96">
        <v>0</v>
      </c>
      <c r="I45" s="96">
        <v>0</v>
      </c>
      <c r="J45" s="97">
        <f t="shared" si="4"/>
        <v>0</v>
      </c>
    </row>
    <row r="46" spans="1:26" ht="12.75" customHeight="1" x14ac:dyDescent="0.2">
      <c r="A46" s="137" t="s">
        <v>97</v>
      </c>
      <c r="B46" s="136">
        <f>B21+B25+B42</f>
        <v>154105025.34999999</v>
      </c>
      <c r="C46" s="98">
        <f>C25+C21+C42</f>
        <v>2100</v>
      </c>
      <c r="D46" s="99">
        <f>D25+D21+D42</f>
        <v>32950.57</v>
      </c>
      <c r="E46" s="99">
        <f>E25+E21+E42</f>
        <v>1234711.8500000001</v>
      </c>
      <c r="F46" s="99">
        <f>F25+F21+F42</f>
        <v>489843.37</v>
      </c>
      <c r="G46" s="94">
        <f>G21+G25+G42</f>
        <v>152345419.56</v>
      </c>
      <c r="H46" s="99">
        <f>H21+H25+H42</f>
        <v>51989409</v>
      </c>
      <c r="I46" s="98">
        <f>I21+I25+I42</f>
        <v>0</v>
      </c>
      <c r="J46" s="98">
        <f>J21+J25+J42</f>
        <v>100356010.56</v>
      </c>
    </row>
    <row r="47" spans="1:26" ht="14.25" customHeight="1" x14ac:dyDescent="0.2">
      <c r="A47" s="192" t="s">
        <v>137</v>
      </c>
      <c r="B47" s="192"/>
      <c r="C47" s="192"/>
      <c r="D47" s="192"/>
      <c r="E47" s="192"/>
      <c r="F47" s="192"/>
      <c r="G47" s="192"/>
      <c r="H47" s="192"/>
      <c r="I47" s="192"/>
      <c r="J47" s="192"/>
      <c r="K47" s="38"/>
      <c r="L47" s="38"/>
      <c r="M47" s="38"/>
      <c r="N47" s="38"/>
    </row>
    <row r="48" spans="1:26" ht="12.75" customHeight="1" x14ac:dyDescent="0.2">
      <c r="A48" s="18"/>
      <c r="B48" s="19"/>
      <c r="C48" s="20"/>
      <c r="D48" s="19"/>
      <c r="E48" s="19"/>
      <c r="F48" s="19"/>
      <c r="G48" s="19"/>
      <c r="H48" s="19"/>
      <c r="I48" s="18"/>
      <c r="J48" s="19"/>
    </row>
    <row r="49" spans="1:15" ht="12.75" customHeight="1" x14ac:dyDescent="0.2">
      <c r="A49" s="21"/>
      <c r="B49" s="22"/>
      <c r="C49" s="23"/>
      <c r="D49" s="22"/>
      <c r="E49" s="22"/>
      <c r="F49" s="22"/>
      <c r="G49" s="22"/>
      <c r="H49" s="22"/>
      <c r="I49" s="21"/>
      <c r="J49" s="22"/>
    </row>
    <row r="50" spans="1:15" ht="12.75" customHeight="1" x14ac:dyDescent="0.2">
      <c r="A50" s="21"/>
      <c r="B50" s="22"/>
      <c r="C50" s="23"/>
      <c r="D50" s="22"/>
      <c r="E50" s="22"/>
      <c r="F50" s="22"/>
      <c r="G50" s="109"/>
      <c r="H50" s="109"/>
      <c r="I50" s="21"/>
      <c r="J50" s="22"/>
    </row>
    <row r="51" spans="1:15" ht="12.75" customHeight="1" x14ac:dyDescent="0.2">
      <c r="A51" s="21"/>
      <c r="B51" s="22"/>
      <c r="C51" s="23"/>
      <c r="D51" s="22"/>
      <c r="E51" s="22"/>
      <c r="F51" s="22"/>
      <c r="G51" s="22"/>
      <c r="H51" s="22"/>
      <c r="I51" s="21"/>
      <c r="J51" s="22"/>
    </row>
    <row r="52" spans="1:15" ht="12.75" customHeight="1" x14ac:dyDescent="0.2">
      <c r="A52" s="21"/>
      <c r="B52" s="22"/>
      <c r="C52" s="23"/>
      <c r="D52" s="22"/>
      <c r="E52" s="22"/>
      <c r="F52" s="22"/>
      <c r="G52" s="22"/>
      <c r="H52" s="22"/>
      <c r="I52" s="21"/>
      <c r="J52" s="22"/>
    </row>
    <row r="53" spans="1:15" ht="12.75" customHeight="1" x14ac:dyDescent="0.2">
      <c r="A53" s="107" t="s">
        <v>134</v>
      </c>
      <c r="B53" s="194" t="s">
        <v>117</v>
      </c>
      <c r="C53" s="194"/>
      <c r="D53" s="194"/>
      <c r="E53" s="25"/>
      <c r="F53" s="25" t="s">
        <v>34</v>
      </c>
      <c r="G53" s="25"/>
      <c r="H53" s="25"/>
      <c r="I53" s="193" t="s">
        <v>35</v>
      </c>
      <c r="J53" s="162"/>
      <c r="K53" s="25"/>
    </row>
    <row r="54" spans="1:15" ht="12.75" customHeight="1" x14ac:dyDescent="0.2">
      <c r="A54" s="108" t="s">
        <v>36</v>
      </c>
      <c r="B54" s="195" t="s">
        <v>135</v>
      </c>
      <c r="C54" s="195"/>
      <c r="D54" s="195"/>
      <c r="E54" s="169" t="s">
        <v>133</v>
      </c>
      <c r="F54" s="162"/>
      <c r="G54" s="162"/>
      <c r="H54" s="26"/>
      <c r="I54" s="169" t="s">
        <v>37</v>
      </c>
      <c r="J54" s="162"/>
      <c r="K54" s="26"/>
    </row>
    <row r="55" spans="1:15" s="31" customFormat="1" ht="12.75" customHeight="1" x14ac:dyDescent="0.2">
      <c r="A55" s="32"/>
      <c r="B55" s="32"/>
      <c r="D55" s="24"/>
      <c r="E55" s="32"/>
      <c r="H55" s="26"/>
      <c r="I55" s="32"/>
      <c r="K55" s="26"/>
    </row>
    <row r="56" spans="1:15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5" ht="12.75" customHeight="1" x14ac:dyDescent="0.25">
      <c r="A57" s="159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</row>
    <row r="58" spans="1:15" ht="12.75" customHeight="1" x14ac:dyDescent="0.2">
      <c r="A58" s="25"/>
      <c r="B58" s="25"/>
      <c r="C58" s="25"/>
      <c r="D58" s="25"/>
      <c r="E58" s="2"/>
      <c r="F58" s="27"/>
      <c r="G58" s="104"/>
      <c r="H58" s="27"/>
      <c r="I58" s="27"/>
      <c r="J58" s="28"/>
    </row>
    <row r="59" spans="1:15" ht="12.75" customHeight="1" x14ac:dyDescent="0.2">
      <c r="A59" s="26"/>
      <c r="B59" s="26"/>
      <c r="C59" s="26"/>
      <c r="D59" s="26"/>
      <c r="E59" s="2"/>
      <c r="F59" s="26"/>
      <c r="G59" s="26"/>
      <c r="H59" s="26"/>
      <c r="I59" s="26"/>
      <c r="J59" s="4"/>
    </row>
    <row r="60" spans="1:15" ht="12.75" customHeight="1" x14ac:dyDescent="0.2"/>
    <row r="61" spans="1:15" ht="12.75" customHeight="1" x14ac:dyDescent="0.2"/>
    <row r="62" spans="1:15" ht="12.75" customHeight="1" x14ac:dyDescent="0.2"/>
    <row r="63" spans="1:15" ht="12.75" customHeight="1" x14ac:dyDescent="0.2"/>
    <row r="64" spans="1:1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</sheetData>
  <mergeCells count="24">
    <mergeCell ref="A13:J13"/>
    <mergeCell ref="A16:C16"/>
    <mergeCell ref="F18:F19"/>
    <mergeCell ref="C17:F17"/>
    <mergeCell ref="G17:G19"/>
    <mergeCell ref="I17:I20"/>
    <mergeCell ref="J17:J19"/>
    <mergeCell ref="C18:D18"/>
    <mergeCell ref="E18:E19"/>
    <mergeCell ref="A17:A20"/>
    <mergeCell ref="B17:B19"/>
    <mergeCell ref="H17:H19"/>
    <mergeCell ref="A6:J6"/>
    <mergeCell ref="A7:J7"/>
    <mergeCell ref="A10:J10"/>
    <mergeCell ref="A11:J11"/>
    <mergeCell ref="A12:J12"/>
    <mergeCell ref="A47:J47"/>
    <mergeCell ref="A57:O57"/>
    <mergeCell ref="I53:J53"/>
    <mergeCell ref="E54:G54"/>
    <mergeCell ref="I54:J54"/>
    <mergeCell ref="B53:D53"/>
    <mergeCell ref="B54:D54"/>
  </mergeCells>
  <pageMargins left="0.7" right="0.7" top="0.75" bottom="0.75" header="0" footer="0"/>
  <pageSetup paperSize="9" scale="5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>
              <from>
                <xdr:col>3</xdr:col>
                <xdr:colOff>190500</xdr:colOff>
                <xdr:row>0</xdr:row>
                <xdr:rowOff>76200</xdr:rowOff>
              </from>
              <to>
                <xdr:col>4</xdr:col>
                <xdr:colOff>66675</xdr:colOff>
                <xdr:row>4</xdr:row>
                <xdr:rowOff>104775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000"/>
  <sheetViews>
    <sheetView zoomScaleNormal="100" workbookViewId="0">
      <selection activeCell="B35" sqref="B35"/>
    </sheetView>
  </sheetViews>
  <sheetFormatPr defaultColWidth="12.5703125" defaultRowHeight="15" customHeight="1" x14ac:dyDescent="0.2"/>
  <cols>
    <col min="1" max="1" width="59.7109375" customWidth="1"/>
    <col min="2" max="2" width="35.28515625" customWidth="1"/>
    <col min="3" max="3" width="73.140625" customWidth="1"/>
    <col min="4" max="4" width="3.42578125" customWidth="1"/>
    <col min="5" max="26" width="8" customWidth="1"/>
  </cols>
  <sheetData>
    <row r="1" spans="1:15" ht="12.7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2.7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2.75" customHeight="1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2.75" customHeight="1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12.75" customHeight="1" x14ac:dyDescent="0.2">
      <c r="A5" s="169" t="s">
        <v>0</v>
      </c>
      <c r="B5" s="162"/>
      <c r="C5" s="162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12.75" customHeight="1" x14ac:dyDescent="0.2">
      <c r="A6" s="169" t="s">
        <v>1</v>
      </c>
      <c r="B6" s="162"/>
      <c r="C6" s="162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2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2.75" customHeight="1" x14ac:dyDescent="0.2">
      <c r="A9" s="169" t="s">
        <v>2</v>
      </c>
      <c r="B9" s="162"/>
      <c r="C9" s="162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12.75" customHeight="1" x14ac:dyDescent="0.2">
      <c r="A10" s="193" t="s">
        <v>67</v>
      </c>
      <c r="B10" s="162"/>
      <c r="C10" s="162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ht="12.75" customHeight="1" x14ac:dyDescent="0.2">
      <c r="A11" s="169" t="s">
        <v>4</v>
      </c>
      <c r="B11" s="162"/>
      <c r="C11" s="162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ht="12.75" customHeight="1" x14ac:dyDescent="0.2">
      <c r="A12" s="196" t="s">
        <v>130</v>
      </c>
      <c r="B12" s="197"/>
      <c r="C12" s="197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2.75" customHeight="1" x14ac:dyDescent="0.2">
      <c r="A13" s="2"/>
      <c r="B13" s="2"/>
      <c r="C13" s="2"/>
    </row>
    <row r="14" spans="1:15" ht="12.75" customHeight="1" x14ac:dyDescent="0.2">
      <c r="A14" s="2"/>
      <c r="B14" s="2"/>
      <c r="C14" s="2"/>
    </row>
    <row r="15" spans="1:15" ht="12.75" customHeight="1" x14ac:dyDescent="0.2">
      <c r="A15" s="15" t="s">
        <v>68</v>
      </c>
      <c r="B15" s="15"/>
      <c r="C15" s="16">
        <v>1</v>
      </c>
    </row>
    <row r="16" spans="1:15" ht="12.75" customHeight="1" x14ac:dyDescent="0.2">
      <c r="A16" s="144" t="s">
        <v>69</v>
      </c>
      <c r="B16" s="219" t="s">
        <v>70</v>
      </c>
      <c r="C16" s="220"/>
    </row>
    <row r="17" spans="1:5" ht="12.75" customHeight="1" x14ac:dyDescent="0.2">
      <c r="A17" s="145" t="s">
        <v>71</v>
      </c>
      <c r="B17" s="29"/>
      <c r="C17" s="143">
        <f>'Anexo_1_Dem_Desp_Pessoal '!N46</f>
        <v>11190641912.27</v>
      </c>
    </row>
    <row r="18" spans="1:5" ht="12.75" customHeight="1" x14ac:dyDescent="0.2">
      <c r="A18" s="15"/>
      <c r="B18" s="15"/>
      <c r="C18" s="16"/>
    </row>
    <row r="19" spans="1:5" ht="12.75" customHeight="1" x14ac:dyDescent="0.2">
      <c r="A19" s="146" t="s">
        <v>8</v>
      </c>
      <c r="B19" s="147" t="s">
        <v>30</v>
      </c>
      <c r="C19" s="148" t="s">
        <v>72</v>
      </c>
    </row>
    <row r="20" spans="1:5" ht="12.75" customHeight="1" x14ac:dyDescent="0.2">
      <c r="A20" s="149" t="s">
        <v>73</v>
      </c>
      <c r="B20" s="150">
        <f>'Anexo_1_Dem_Desp_Pessoal '!N47</f>
        <v>417850336.26999998</v>
      </c>
      <c r="C20" s="151">
        <f>'Anexo_1_Dem_Desp_Pessoal '!O47</f>
        <v>3.73E-2</v>
      </c>
    </row>
    <row r="21" spans="1:5" ht="12.75" customHeight="1" x14ac:dyDescent="0.2">
      <c r="A21" s="149" t="s">
        <v>74</v>
      </c>
      <c r="B21" s="150">
        <f>'Anexo_1_Dem_Desp_Pessoal '!N48</f>
        <v>671438514.74000001</v>
      </c>
      <c r="C21" s="151">
        <f>'Anexo_1_Dem_Desp_Pessoal '!O48</f>
        <v>0.06</v>
      </c>
    </row>
    <row r="22" spans="1:5" ht="12.75" customHeight="1" x14ac:dyDescent="0.2">
      <c r="A22" s="149" t="s">
        <v>75</v>
      </c>
      <c r="B22" s="150">
        <f>'Anexo_1_Dem_Desp_Pessoal '!N49</f>
        <v>637866589</v>
      </c>
      <c r="C22" s="151">
        <f>'Anexo_1_Dem_Desp_Pessoal '!O49</f>
        <v>5.7000000000000002E-2</v>
      </c>
    </row>
    <row r="23" spans="1:5" ht="12.75" customHeight="1" x14ac:dyDescent="0.2">
      <c r="A23" s="152" t="s">
        <v>76</v>
      </c>
      <c r="B23" s="153">
        <f>'Anexo_1_Dem_Desp_Pessoal '!N50</f>
        <v>604294663.26999998</v>
      </c>
      <c r="C23" s="154">
        <f>'Anexo_1_Dem_Desp_Pessoal '!O50</f>
        <v>5.3999999999999999E-2</v>
      </c>
    </row>
    <row r="24" spans="1:5" ht="12.75" customHeight="1" x14ac:dyDescent="0.2">
      <c r="A24" s="15"/>
      <c r="B24" s="15"/>
      <c r="C24" s="15"/>
    </row>
    <row r="25" spans="1:5" ht="12.75" customHeight="1" x14ac:dyDescent="0.2">
      <c r="A25" s="213" t="s">
        <v>77</v>
      </c>
      <c r="B25" s="215" t="s">
        <v>78</v>
      </c>
      <c r="C25" s="216" t="s">
        <v>131</v>
      </c>
    </row>
    <row r="26" spans="1:5" ht="12.75" customHeight="1" x14ac:dyDescent="0.2">
      <c r="A26" s="214"/>
      <c r="B26" s="207"/>
      <c r="C26" s="188"/>
    </row>
    <row r="27" spans="1:5" ht="12.75" customHeight="1" x14ac:dyDescent="0.2">
      <c r="A27" s="156" t="s">
        <v>79</v>
      </c>
      <c r="B27" s="157">
        <f>Anexo_5_Dem_Disp_Caixa_RP_Pagar!H46</f>
        <v>51989409</v>
      </c>
      <c r="C27" s="158">
        <f>Anexo_5_Dem_Disp_Caixa_RP_Pagar!J46</f>
        <v>100356010.56</v>
      </c>
    </row>
    <row r="28" spans="1:5" ht="12.75" customHeight="1" x14ac:dyDescent="0.2">
      <c r="A28" s="155"/>
      <c r="B28" s="155"/>
      <c r="C28" s="155"/>
    </row>
    <row r="29" spans="1:5" ht="24" customHeight="1" x14ac:dyDescent="0.2">
      <c r="A29" s="217" t="s">
        <v>138</v>
      </c>
      <c r="B29" s="218"/>
      <c r="C29" s="218"/>
    </row>
    <row r="30" spans="1:5" ht="12.75" customHeight="1" x14ac:dyDescent="0.2">
      <c r="A30" s="15"/>
      <c r="B30" s="30" t="s">
        <v>80</v>
      </c>
      <c r="C30" s="2"/>
    </row>
    <row r="31" spans="1:5" ht="12.75" customHeight="1" x14ac:dyDescent="0.2">
      <c r="A31" s="2"/>
      <c r="B31" s="30"/>
      <c r="C31" s="2"/>
    </row>
    <row r="32" spans="1:5" ht="12.75" customHeight="1" x14ac:dyDescent="0.2">
      <c r="A32" s="13" t="s">
        <v>132</v>
      </c>
      <c r="B32" s="2"/>
      <c r="C32" s="13" t="s">
        <v>34</v>
      </c>
      <c r="D32" s="25"/>
      <c r="E32" s="25"/>
    </row>
    <row r="33" spans="1:5" ht="12.75" customHeight="1" x14ac:dyDescent="0.2">
      <c r="A33" s="4" t="s">
        <v>36</v>
      </c>
      <c r="B33" s="2"/>
      <c r="C33" s="4" t="s">
        <v>133</v>
      </c>
      <c r="D33" s="26"/>
      <c r="E33" s="26"/>
    </row>
    <row r="34" spans="1:5" ht="12.75" customHeight="1" x14ac:dyDescent="0.2">
      <c r="A34" s="4"/>
      <c r="B34" s="2"/>
      <c r="C34" s="4"/>
      <c r="D34" s="26"/>
      <c r="E34" s="26"/>
    </row>
    <row r="35" spans="1:5" ht="12.75" customHeight="1" x14ac:dyDescent="0.2">
      <c r="A35" s="105" t="s">
        <v>117</v>
      </c>
      <c r="B35" s="2"/>
      <c r="C35" s="13" t="s">
        <v>35</v>
      </c>
      <c r="D35" s="25"/>
    </row>
    <row r="36" spans="1:5" ht="12.75" customHeight="1" x14ac:dyDescent="0.2">
      <c r="A36" s="106" t="s">
        <v>118</v>
      </c>
      <c r="B36" s="25"/>
      <c r="C36" s="4" t="s">
        <v>37</v>
      </c>
      <c r="D36" s="26"/>
    </row>
    <row r="37" spans="1:5" ht="12.75" customHeight="1" x14ac:dyDescent="0.2">
      <c r="A37" s="4"/>
      <c r="B37" s="26"/>
      <c r="C37" s="4"/>
    </row>
    <row r="38" spans="1:5" ht="12.75" customHeight="1" x14ac:dyDescent="0.2">
      <c r="A38" s="33"/>
    </row>
    <row r="39" spans="1:5" ht="12.75" customHeight="1" x14ac:dyDescent="0.2">
      <c r="A39" s="34"/>
    </row>
    <row r="40" spans="1:5" ht="12.75" customHeight="1" x14ac:dyDescent="0.2"/>
    <row r="41" spans="1:5" ht="12.75" customHeight="1" x14ac:dyDescent="0.2"/>
    <row r="42" spans="1:5" ht="12.75" customHeight="1" x14ac:dyDescent="0.2"/>
    <row r="43" spans="1:5" ht="12.75" customHeight="1" x14ac:dyDescent="0.2"/>
    <row r="44" spans="1:5" ht="12.75" customHeight="1" x14ac:dyDescent="0.2"/>
    <row r="45" spans="1:5" ht="12.75" customHeight="1" x14ac:dyDescent="0.2"/>
    <row r="46" spans="1:5" ht="12.75" customHeight="1" x14ac:dyDescent="0.2"/>
    <row r="47" spans="1:5" ht="12.75" customHeight="1" x14ac:dyDescent="0.2"/>
    <row r="48" spans="1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A25:A26"/>
    <mergeCell ref="B25:B26"/>
    <mergeCell ref="C25:C26"/>
    <mergeCell ref="A29:C29"/>
    <mergeCell ref="A5:C5"/>
    <mergeCell ref="A6:C6"/>
    <mergeCell ref="A9:C9"/>
    <mergeCell ref="A10:C10"/>
    <mergeCell ref="A11:C11"/>
    <mergeCell ref="A12:C12"/>
    <mergeCell ref="B16:C16"/>
  </mergeCells>
  <pageMargins left="0.25" right="0.25" top="0.75" bottom="0.75" header="0" footer="0"/>
  <pageSetup paperSize="9" scale="86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>
              <from>
                <xdr:col>1</xdr:col>
                <xdr:colOff>1285875</xdr:colOff>
                <xdr:row>0</xdr:row>
                <xdr:rowOff>0</xdr:rowOff>
              </from>
              <to>
                <xdr:col>1</xdr:col>
                <xdr:colOff>1981200</xdr:colOff>
                <xdr:row>4</xdr:row>
                <xdr:rowOff>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Anexo_1_Dem_Desp_Pessoal </vt:lpstr>
      <vt:lpstr>Anexo_5_Dem_Disp_Caixa_RP_Pagar</vt:lpstr>
      <vt:lpstr>Anexo 6 - Simplificado</vt:lpstr>
      <vt:lpstr>'Anexo_1_Dem_Desp_Pessoal '!Area_de_impressao</vt:lpstr>
      <vt:lpstr>Anexo_5_Dem_Disp_Caixa_RP_Pagar!Area_de_impressao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GEINC/CCONT/STN</dc:creator>
  <cp:lastModifiedBy>ssucin</cp:lastModifiedBy>
  <cp:lastPrinted>2026-01-29T16:36:04Z</cp:lastPrinted>
  <dcterms:created xsi:type="dcterms:W3CDTF">2001-09-06T15:18:59Z</dcterms:created>
  <dcterms:modified xsi:type="dcterms:W3CDTF">2026-02-06T15:18:56Z</dcterms:modified>
</cp:coreProperties>
</file>