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ives compartilhados\GECTL\RELATÓRIO_GESTÃO_FISCAL\Relatório_Gestão_Fiscal_RGF_2024\2º-Quadrimestre\"/>
    </mc:Choice>
  </mc:AlternateContent>
  <bookViews>
    <workbookView xWindow="20370" yWindow="-120" windowWidth="20730" windowHeight="11040"/>
  </bookViews>
  <sheets>
    <sheet name="Anexo_1_Dem_Desp_Pessoal " sheetId="1" r:id="rId1"/>
    <sheet name="Anexo_5_Dem_Disp_Caixa_RP_Pagar" sheetId="2" r:id="rId2"/>
    <sheet name="Anexo 6 - Simplificado" sheetId="3" r:id="rId3"/>
  </sheets>
  <externalReferences>
    <externalReference r:id="rId4"/>
  </externalReferences>
  <definedNames>
    <definedName name="_xlnm.Print_Area" localSheetId="1">Anexo_5_Dem_Disp_Caixa_RP_Pagar!$A$1:$K$47</definedName>
    <definedName name="Planilha_1ÁreaTotal" localSheetId="0">#REF!</definedName>
    <definedName name="Planilha_1ÁreaTotal">#REF!</definedName>
    <definedName name="Planilha_1CabGráfico" localSheetId="0">#REF!</definedName>
    <definedName name="Planilha_1CabGráfico">#REF!</definedName>
    <definedName name="Planilha_1TítCols" localSheetId="0">#REF!</definedName>
    <definedName name="Planilha_1TítCols">#REF!</definedName>
    <definedName name="Planilha_1TítLins" localSheetId="0">#REF!</definedName>
    <definedName name="Planilha_1TítLins">#REF!</definedName>
    <definedName name="Planilha_2ÁreaTotal" localSheetId="0">#REF!</definedName>
    <definedName name="Planilha_2ÁreaTotal">#REF!</definedName>
    <definedName name="Planilha_2CabGráfico" localSheetId="0">#REF!</definedName>
    <definedName name="Planilha_2CabGráfico">#REF!</definedName>
    <definedName name="Planilha_2TítCols" localSheetId="0">#REF!</definedName>
    <definedName name="Planilha_2TítCols">#REF!</definedName>
    <definedName name="Planilha_2TítLins" localSheetId="0">#REF!</definedName>
    <definedName name="Planilha_2TítLins">#REF!</definedName>
    <definedName name="Planilha_3ÁreaTotal" localSheetId="0">#REF!</definedName>
    <definedName name="Planilha_3ÁreaTotal">#REF!</definedName>
    <definedName name="Planilha_3CabGráfico" localSheetId="0">#REF!</definedName>
    <definedName name="Planilha_3CabGráfico">#REF!</definedName>
    <definedName name="Planilha_3TítCols" localSheetId="0">#REF!</definedName>
    <definedName name="Planilha_3TítCols">#REF!</definedName>
    <definedName name="Planilha_3TítLins" localSheetId="0">#REF!</definedName>
    <definedName name="Planilha_3TítLins">#REF!</definedName>
    <definedName name="Planilha_4ÁreaTotal" localSheetId="0">#REF!</definedName>
    <definedName name="Planilha_4ÁreaTotal">#REF!</definedName>
    <definedName name="Planilha_4TítCols" localSheetId="0">#REF!</definedName>
    <definedName name="Planilha_4TítCols">#REF!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VpugueJJRm/fdliksoqw9nX94HhdkJ2tPphLi/jP2Bs="/>
    </ext>
  </extLst>
</workbook>
</file>

<file path=xl/calcChain.xml><?xml version="1.0" encoding="utf-8"?>
<calcChain xmlns="http://schemas.openxmlformats.org/spreadsheetml/2006/main">
  <c r="N38" i="1" l="1"/>
  <c r="O38" i="1"/>
  <c r="N50" i="1" l="1"/>
  <c r="N49" i="1"/>
  <c r="N48" i="1"/>
  <c r="N37" i="1" l="1"/>
  <c r="N36" i="1"/>
  <c r="N35" i="1"/>
  <c r="M34" i="1"/>
  <c r="M33" i="1"/>
  <c r="M32" i="1"/>
  <c r="M31" i="1"/>
  <c r="M27" i="1"/>
  <c r="M26" i="1"/>
  <c r="M24" i="1"/>
  <c r="M23" i="1"/>
  <c r="L34" i="1"/>
  <c r="L33" i="1"/>
  <c r="L32" i="1"/>
  <c r="L31" i="1"/>
  <c r="L27" i="1"/>
  <c r="L26" i="1"/>
  <c r="L24" i="1"/>
  <c r="L23" i="1"/>
  <c r="K34" i="1"/>
  <c r="K33" i="1"/>
  <c r="K32" i="1"/>
  <c r="K31" i="1"/>
  <c r="K27" i="1"/>
  <c r="K26" i="1"/>
  <c r="K24" i="1"/>
  <c r="K23" i="1"/>
  <c r="L22" i="1" l="1"/>
  <c r="K30" i="1"/>
  <c r="K22" i="1"/>
  <c r="K21" i="1" s="1"/>
  <c r="K38" i="1" s="1"/>
  <c r="K25" i="1"/>
  <c r="M22" i="1"/>
  <c r="M30" i="1"/>
  <c r="M25" i="1"/>
  <c r="M21" i="1" s="1"/>
  <c r="M38" i="1" s="1"/>
  <c r="L30" i="1"/>
  <c r="L25" i="1"/>
  <c r="L21" i="1" l="1"/>
  <c r="L38" i="1" l="1"/>
  <c r="J34" i="1" l="1"/>
  <c r="N34" i="1" s="1"/>
  <c r="J33" i="1"/>
  <c r="N33" i="1" s="1"/>
  <c r="J32" i="1"/>
  <c r="N32" i="1" s="1"/>
  <c r="J31" i="1"/>
  <c r="J29" i="1"/>
  <c r="N29" i="1" s="1"/>
  <c r="J28" i="1"/>
  <c r="N28" i="1" s="1"/>
  <c r="J27" i="1"/>
  <c r="N27" i="1" s="1"/>
  <c r="J26" i="1"/>
  <c r="J24" i="1"/>
  <c r="N24" i="1" s="1"/>
  <c r="J23" i="1"/>
  <c r="J25" i="1" l="1"/>
  <c r="N25" i="1" s="1"/>
  <c r="N26" i="1"/>
  <c r="J30" i="1"/>
  <c r="N30" i="1" s="1"/>
  <c r="N31" i="1"/>
  <c r="J22" i="1"/>
  <c r="N22" i="1" s="1"/>
  <c r="N23" i="1"/>
  <c r="O23" i="1"/>
  <c r="J21" i="1" l="1"/>
  <c r="N21" i="1" s="1"/>
  <c r="N46" i="1"/>
  <c r="J38" i="1" l="1"/>
  <c r="O25" i="1"/>
  <c r="O22" i="1"/>
  <c r="O21" i="1" l="1"/>
  <c r="F25" i="1" l="1"/>
  <c r="G25" i="1" l="1"/>
  <c r="H25" i="1"/>
  <c r="I25" i="1"/>
  <c r="F22" i="1"/>
  <c r="G22" i="1"/>
  <c r="H22" i="1"/>
  <c r="I22" i="1"/>
  <c r="G21" i="1" l="1"/>
  <c r="I21" i="1"/>
  <c r="H21" i="1"/>
  <c r="F21" i="1"/>
  <c r="D36" i="2" l="1"/>
  <c r="H25" i="2"/>
  <c r="H21" i="2"/>
  <c r="H36" i="2" s="1"/>
  <c r="F25" i="2"/>
  <c r="F36" i="2" s="1"/>
  <c r="F21" i="2"/>
  <c r="E25" i="2"/>
  <c r="E36" i="2" s="1"/>
  <c r="E21" i="2"/>
  <c r="D25" i="2"/>
  <c r="D21" i="2"/>
  <c r="B25" i="2"/>
  <c r="B21" i="2"/>
  <c r="B36" i="2" s="1"/>
  <c r="C21" i="3" l="1"/>
  <c r="J35" i="2"/>
  <c r="G34" i="2"/>
  <c r="J34" i="2" s="1"/>
  <c r="G33" i="2"/>
  <c r="J33" i="2" s="1"/>
  <c r="G32" i="2"/>
  <c r="J32" i="2" s="1"/>
  <c r="G31" i="2"/>
  <c r="J31" i="2" s="1"/>
  <c r="G30" i="2"/>
  <c r="J30" i="2" s="1"/>
  <c r="G29" i="2"/>
  <c r="J29" i="2" s="1"/>
  <c r="G28" i="2"/>
  <c r="J28" i="2" s="1"/>
  <c r="G27" i="2"/>
  <c r="J27" i="2" s="1"/>
  <c r="G26" i="2"/>
  <c r="I25" i="2"/>
  <c r="C25" i="2"/>
  <c r="C36" i="2" s="1"/>
  <c r="G24" i="2"/>
  <c r="J24" i="2" s="1"/>
  <c r="G23" i="2"/>
  <c r="J23" i="2" s="1"/>
  <c r="G22" i="2"/>
  <c r="I21" i="2"/>
  <c r="B27" i="3"/>
  <c r="C21" i="2"/>
  <c r="O50" i="1"/>
  <c r="C23" i="3" s="1"/>
  <c r="O49" i="1"/>
  <c r="C22" i="3" s="1"/>
  <c r="O30" i="1"/>
  <c r="N47" i="1" s="1"/>
  <c r="E30" i="1"/>
  <c r="D30" i="1"/>
  <c r="C30" i="1"/>
  <c r="B30" i="1"/>
  <c r="E25" i="1"/>
  <c r="D25" i="1"/>
  <c r="C25" i="1"/>
  <c r="B25" i="1"/>
  <c r="E22" i="1"/>
  <c r="D22" i="1"/>
  <c r="D21" i="1" s="1"/>
  <c r="D38" i="1" s="1"/>
  <c r="C22" i="1"/>
  <c r="B22" i="1"/>
  <c r="E21" i="1" l="1"/>
  <c r="E38" i="1" s="1"/>
  <c r="C21" i="1"/>
  <c r="C38" i="1" s="1"/>
  <c r="G25" i="2"/>
  <c r="I36" i="2"/>
  <c r="G21" i="2"/>
  <c r="J21" i="2" s="1"/>
  <c r="J22" i="2"/>
  <c r="B21" i="1"/>
  <c r="B38" i="1" s="1"/>
  <c r="C17" i="3"/>
  <c r="B23" i="3"/>
  <c r="J26" i="2"/>
  <c r="G36" i="2" l="1"/>
  <c r="J25" i="2"/>
  <c r="J36" i="2" s="1"/>
  <c r="C27" i="3" s="1"/>
  <c r="B21" i="3"/>
  <c r="B22" i="3"/>
  <c r="F30" i="1" l="1"/>
  <c r="H30" i="1"/>
  <c r="H38" i="1" s="1"/>
  <c r="I30" i="1"/>
  <c r="I38" i="1" s="1"/>
  <c r="G30" i="1"/>
  <c r="G38" i="1" s="1"/>
  <c r="F38" i="1" l="1"/>
  <c r="O47" i="1"/>
  <c r="B20" i="3" l="1"/>
  <c r="C20" i="3"/>
</calcChain>
</file>

<file path=xl/sharedStrings.xml><?xml version="1.0" encoding="utf-8"?>
<sst xmlns="http://schemas.openxmlformats.org/spreadsheetml/2006/main" count="158" uniqueCount="132">
  <si>
    <t>PODER JUDICIÁRIO</t>
  </si>
  <si>
    <t>TRIBUNAL DE JUSTIÇA DO ESTADO DO ACRE</t>
  </si>
  <si>
    <t>RELATÓRIO DE GESTÃO FISCAL</t>
  </si>
  <si>
    <t xml:space="preserve">DEMONSTRATIVO DA DESPESA COM PESSOAL </t>
  </si>
  <si>
    <t>ORÇAMENTOS FISCAL E DA SEGURIDADE SOCIAL</t>
  </si>
  <si>
    <t xml:space="preserve"> RGF - ANEXO 1 (LRF, art. 55, inciso I, alínea "a")</t>
  </si>
  <si>
    <t>DESPESAS EXECUTADAS</t>
  </si>
  <si>
    <t>(Últimos 12 Meses)</t>
  </si>
  <si>
    <t>DESPESA COM PESSOAL</t>
  </si>
  <si>
    <t>09/2023</t>
  </si>
  <si>
    <t>10/2023</t>
  </si>
  <si>
    <t>11/2023</t>
  </si>
  <si>
    <t>12/2023</t>
  </si>
  <si>
    <t>TOTAL</t>
  </si>
  <si>
    <t>INSCRITAS EM RESTOS A PAGAR</t>
  </si>
  <si>
    <t>(ÚLTIMOS</t>
  </si>
  <si>
    <t xml:space="preserve">NÃO </t>
  </si>
  <si>
    <t>12 MESES)</t>
  </si>
  <si>
    <t xml:space="preserve"> PROCESSADOS</t>
  </si>
  <si>
    <t>(a)</t>
  </si>
  <si>
    <t>(b)</t>
  </si>
  <si>
    <t>DESPESA BRUTA COM PESSOAL (I)</t>
  </si>
  <si>
    <t xml:space="preserve"> Pessoal Ativo</t>
  </si>
  <si>
    <t>Vencimentos, Vantagens e Outras Despesas Variáveis</t>
  </si>
  <si>
    <t>Obrigações Patronais</t>
  </si>
  <si>
    <t>Pessoal Inativo e Pensionistas</t>
  </si>
  <si>
    <t>Aposentadorias, Reserva e Reformas</t>
  </si>
  <si>
    <t>Pensões</t>
  </si>
  <si>
    <r>
      <rPr>
        <b/>
        <sz val="12"/>
        <color theme="1"/>
        <rFont val="Times New Roman"/>
        <family val="1"/>
      </rPr>
      <t>Outras despesas de pessoal decorrentes de contratos de terceirização ou de contratação de forma indireta</t>
    </r>
    <r>
      <rPr>
        <sz val="12"/>
        <color theme="1"/>
        <rFont val="Times New Roman"/>
        <family val="1"/>
      </rPr>
      <t xml:space="preserve"> (§ 1º do art. 18 da LRF)</t>
    </r>
  </si>
  <si>
    <t>Despesa com Pessoal não executada Orçamentariamente</t>
  </si>
  <si>
    <t xml:space="preserve">DESPESAS NÃO COMPUTADAS (II) (§ 1º do art. 19 da LRF) </t>
  </si>
  <si>
    <t>Indenizações por Demissão e Incentivos à Demissão Voluntária e Deduções Constitucionais</t>
  </si>
  <si>
    <t>Decorrentes de Decisão Judicial de período anterior ao da apuração</t>
  </si>
  <si>
    <t>Despesas de Exercícios Anteriores de período anterior ao da apuração</t>
  </si>
  <si>
    <t>Inativos e Pensionistas com Recursos Vinculados</t>
  </si>
  <si>
    <t>DESPESA LÍQUIDA COM PESSOAL (III) = (I - II)</t>
  </si>
  <si>
    <t>APURAÇÃO DO CUMPRIMENTO DO LIMITE LEGAL</t>
  </si>
  <si>
    <t>VALOR</t>
  </si>
  <si>
    <t xml:space="preserve">   % SOBRE A RCL AJUSTADA</t>
  </si>
  <si>
    <t>RECEITA CORRENTE LÍQUIDA - RCL (IV)</t>
  </si>
  <si>
    <t>-</t>
  </si>
  <si>
    <r>
      <rPr>
        <sz val="12"/>
        <color theme="1"/>
        <rFont val="Times New Roman"/>
        <family val="1"/>
      </rPr>
      <t xml:space="preserve">(-) Transferências obrigatórias da União relativas às emendas individuais (art. 166-A, §1º, da CF) (V) </t>
    </r>
    <r>
      <rPr>
        <sz val="12"/>
        <color theme="1"/>
        <rFont val="Calibri"/>
        <family val="2"/>
      </rPr>
      <t xml:space="preserve">  </t>
    </r>
  </si>
  <si>
    <t>= RECEITA CORRENTE LÍQUIDA AJUSTADA PARA CÁLCULO DOS LIMITES DA DESPESA COM PESSOAL (VII) = (IV - V - VI)</t>
  </si>
  <si>
    <t>DESPESA TOTAL COM PESSOAL - DTP (VIII) = (III a + III b)</t>
  </si>
  <si>
    <t xml:space="preserve">LIMITE MÁXIMO (IX) (incisos I, II e III, art. 20 da LRF) </t>
  </si>
  <si>
    <t xml:space="preserve">LIMITE PRUDENCIAL (X) = (0,95 x IX) (parágrafo único do art. 22 da LRF) </t>
  </si>
  <si>
    <t xml:space="preserve">LIMITE DE ALERTA (XI) = (0,90 x IX) (inciso II do §1º do art. 59 da LRF) </t>
  </si>
  <si>
    <t>FONTE: Sistema de execução orçamentária, financeira, contábil e patrimonial do Judiciário do Estado do Acre – GRP/WEB (Sistema Thema/GRP) e Demonstrativo da Receita Corrente Liquida do Estado do Acre; Unidade Responsável: Gerência de Contabilidade; Data da Emissão: 29/01/2024, 13h.</t>
  </si>
  <si>
    <r>
      <rPr>
        <sz val="22"/>
        <color theme="1"/>
        <rFont val="Times New Roman"/>
        <family val="1"/>
      </rPr>
      <t xml:space="preserve">Desembargadora </t>
    </r>
    <r>
      <rPr>
        <b/>
        <sz val="22"/>
        <color theme="1"/>
        <rFont val="Times New Roman"/>
        <family val="1"/>
      </rPr>
      <t>Regina Ferrari</t>
    </r>
  </si>
  <si>
    <t>Samya Ester da Silveira Gouveia Assis</t>
  </si>
  <si>
    <t>Alzenir Pinheiro de Carvalho</t>
  </si>
  <si>
    <t>Rodrigo Roesler</t>
  </si>
  <si>
    <t>Presidente</t>
  </si>
  <si>
    <t>Diretora de Finanças</t>
  </si>
  <si>
    <t>Gerente de Contabilidade / CRC/AC-002125/O-2</t>
  </si>
  <si>
    <t>Auditor-Chefe da Auditoria Interna</t>
  </si>
  <si>
    <t>DEMONSTRATIVO DA DISPONIBILIDADE DE CAIXA E DOS RESTOS A PAGAR</t>
  </si>
  <si>
    <t>JAN/2023 a DEZ/2023</t>
  </si>
  <si>
    <t xml:space="preserve"> RGF – ANEXO 5 (LRF, art. 55, Inciso III, alínea "a")</t>
  </si>
  <si>
    <t>IDENTIFICAÇÃO DOS RECURSOS</t>
  </si>
  <si>
    <t xml:space="preserve">DISPONIBILIDADE DE CAIXA BRUTA </t>
  </si>
  <si>
    <t>OBRIGAÇÕES FINANCEIRAS</t>
  </si>
  <si>
    <r>
      <rPr>
        <b/>
        <sz val="8"/>
        <color theme="1"/>
        <rFont val="Times New Roman"/>
        <family val="1"/>
      </rPr>
      <t>DISPONIBILIDADE DE CAIXA LÍQUIDA (ANTES DA INSCRIÇÃO EM RESTOS A PAGAR NÃO PROCESSADOS DO EXERCÍCIO)</t>
    </r>
    <r>
      <rPr>
        <b/>
        <sz val="6"/>
        <color theme="1"/>
        <rFont val="Times New Roman"/>
        <family val="1"/>
      </rPr>
      <t>1</t>
    </r>
  </si>
  <si>
    <t>RESTOS A PAGAR EMPENHADOS E NÃO LIQUIDADOS DO EXERCÍCIO</t>
  </si>
  <si>
    <t>EMPENHOS NÃO LIQUIDADOS CANCELADOS (NÃO INSCRITOS POR INSUFICIÊNCIA FINANCEIRA)</t>
  </si>
  <si>
    <t>DISPONIBILIDADE DE CAIXA LÍQUIDA (ANTES DA INSCRIÇÃO EM RESTOS A PAGAR NÃO PROCESSADOS DO EXERCÍCIO) h = (f - g)</t>
  </si>
  <si>
    <t xml:space="preserve">Restos a Pagar Liquidados e Não Pagos </t>
  </si>
  <si>
    <t>Restos a Pagar Empenhados e Não Liquidados de Exercícios Anteriores</t>
  </si>
  <si>
    <t>Demais Obrigaçãoes Fianceiras</t>
  </si>
  <si>
    <t>De Exercícios Anteriores</t>
  </si>
  <si>
    <t>Do Exercício</t>
  </si>
  <si>
    <t>(c)</t>
  </si>
  <si>
    <t>(d)</t>
  </si>
  <si>
    <t>(e)</t>
  </si>
  <si>
    <t>(f) = (a – (b + c + d + e))</t>
  </si>
  <si>
    <t>TOTAL DOS RECURSOS NÃO VINCULADOS (I)</t>
  </si>
  <si>
    <t>1500 - Recursos Não Vinculados de Impostos</t>
  </si>
  <si>
    <t>2500 - Recursos não Vinculados de Impostos - Exercício Anterior</t>
  </si>
  <si>
    <t>1501 -  Outras Restituições aos Poderes</t>
  </si>
  <si>
    <t>TOTAL DOS RECURSOS VINCULADOS (II)</t>
  </si>
  <si>
    <t>1700 - Outras Transferências Convênio ou Instrumentos Congêneres da União</t>
  </si>
  <si>
    <t>2700 - Outras Transferências Convênio ou Instrumentos Congêneres da União - Exercício Anterior</t>
  </si>
  <si>
    <t>1760 - Recursos de Emolumentos, taxas e custas (FUNEJ)</t>
  </si>
  <si>
    <t>2760 - Recursos de Emolumentos, taxas e custas - Exercício Anterior (FUNEJ)</t>
  </si>
  <si>
    <t>1760 - Recursos de Emolumentos, taxas e custas (FUNSEG)</t>
  </si>
  <si>
    <t>2760 - Recursos de Emolumentos, taxas e custas - Exercício Anterior (FUNSEG)</t>
  </si>
  <si>
    <t>1760 - Recursos de Emolumentos, taxas e custas (FECOM)</t>
  </si>
  <si>
    <t>2760 - Recursos de Emolumentos, taxas e custas - Exercício Anterior (FECOM)</t>
  </si>
  <si>
    <t>Outros Recursos Vinculados</t>
  </si>
  <si>
    <t>TOTAL (III) = (I + II)</t>
  </si>
  <si>
    <r>
      <rPr>
        <sz val="10"/>
        <color theme="1"/>
        <rFont val="Times New Roman"/>
        <family val="1"/>
      </rPr>
      <t>Desembargadora</t>
    </r>
    <r>
      <rPr>
        <b/>
        <sz val="10"/>
        <color theme="1"/>
        <rFont val="Times New Roman"/>
        <family val="1"/>
      </rPr>
      <t xml:space="preserve"> Regina Ferrari</t>
    </r>
  </si>
  <si>
    <t xml:space="preserve"> Diretora de Finanças  </t>
  </si>
  <si>
    <t>Gerente de Contabilidade/CRC/AC-002125/O-2</t>
  </si>
  <si>
    <t>DEMONSTRATIVO SIMPLIFICADO DO RELATÓRIO DE GESTÃO FISCAL</t>
  </si>
  <si>
    <t>JAN/2023 A DEZ/2023</t>
  </si>
  <si>
    <t xml:space="preserve"> LRF, art. 48 - Anexo 6</t>
  </si>
  <si>
    <t>RECEITA CORRENTE LÍQUIDA</t>
  </si>
  <si>
    <t>VALOR ATÉ O QUADRIMESTRE/SEMESTRE</t>
  </si>
  <si>
    <t>Receita Corrente Líquida</t>
  </si>
  <si>
    <t>% SOBRE A RCL AJUSTADA</t>
  </si>
  <si>
    <t>Despesa Total com Pessoal - DTP</t>
  </si>
  <si>
    <t>Limite Máximo (incisos I, II e III, art. 20 da LRF) - &lt;%&gt;</t>
  </si>
  <si>
    <t>Limite Prudencial (parágrafo único, art. 22 da LRF) - &lt;%&gt;</t>
  </si>
  <si>
    <t>Limite de Alerta (inciso II do §1º do art. 59 da LRF) - &lt;%&gt;</t>
  </si>
  <si>
    <t>RESTOS A PAGAR</t>
  </si>
  <si>
    <t>INSCRIÇÃO EM RESTOS A PAGAR NÃO PROCESSADOS DO EXERCÍCIO</t>
  </si>
  <si>
    <t>DISPONIBILIDADE DE CAIXA LÍQUIDA (APÓS DA INSCRIÇÃO EM RESTOS A PAGAR NÃO PROCESSADOS DO EXERCÍCIO)</t>
  </si>
  <si>
    <t>Valor Total</t>
  </si>
  <si>
    <t>FONTE: Sistema de Administração Financeira e Patrimonial do Judiciário do Estado do Acre – GRP e Demonstrativo da Receita Corrente Liquida do Estado do Acre; Unidade Responsável: Gerência de Contabilidade; Data da Emissão: 29/01/2024,  às 11h.</t>
  </si>
  <si>
    <t xml:space="preserve">  </t>
  </si>
  <si>
    <r>
      <rPr>
        <sz val="10"/>
        <color theme="1"/>
        <rFont val="Times New Roman"/>
        <family val="1"/>
      </rPr>
      <t>Desembargadora</t>
    </r>
    <r>
      <rPr>
        <b/>
        <sz val="10"/>
        <color theme="1"/>
        <rFont val="Times New Roman"/>
        <family val="1"/>
      </rPr>
      <t xml:space="preserve"> Regina Ferrari</t>
    </r>
  </si>
  <si>
    <t>Samya Ester da Silveira Gouveia de Assis</t>
  </si>
  <si>
    <r>
      <rPr>
        <b/>
        <sz val="12"/>
        <color theme="1"/>
        <rFont val="Times New Roman"/>
        <family val="1"/>
      </rPr>
      <t>NOTA EXPLICATIVA</t>
    </r>
    <r>
      <rPr>
        <sz val="12"/>
        <color theme="1"/>
        <rFont val="Times New Roman"/>
        <family val="1"/>
      </rPr>
      <t>: Republicado para corrigir os valores da coluna “RESTOS A PAGAR LIQUIDADOS E NÃO PAGOS.</t>
    </r>
  </si>
  <si>
    <t>NOTA EXPLICATIVA: republicado para corrigir o valor da linha "DESPESA TOTAL COM ESSOAL - DTP e o respectivo percentual.</t>
  </si>
  <si>
    <t>1706 - Transferências Especiais da União</t>
  </si>
  <si>
    <t>Agentes Comunitários de Saúde e de Combate às Endemias com Recursos Vinculados (CF, art. 198, §11)</t>
  </si>
  <si>
    <t>Parcela dedutível referente ao piso salarial do Enfermeiro, Técnico de Enfermagem, Auxiliar de Enfermagem e Parteira (ADCT, art. 38, §2º)</t>
  </si>
  <si>
    <t>Outras Deduções Constitucionais ou Legais</t>
  </si>
  <si>
    <t>(-) Transferências da União relativas à remuneração dos agentes comunitários de saúde e de combate às endemias (CF, art. 198, §11)</t>
  </si>
  <si>
    <t>(-) Outras Deduções Constitucionais ou Legais</t>
  </si>
  <si>
    <t>01/2024</t>
  </si>
  <si>
    <t>02/2024</t>
  </si>
  <si>
    <t>03/2024</t>
  </si>
  <si>
    <t>04/2024</t>
  </si>
  <si>
    <t>05/2024</t>
  </si>
  <si>
    <t>06/2024</t>
  </si>
  <si>
    <t>07/2024</t>
  </si>
  <si>
    <t>08/2024</t>
  </si>
  <si>
    <t>SETEMBRO/2023 a AGOSTO/2024</t>
  </si>
  <si>
    <t xml:space="preserve">(-) Transferências obrigatórias da União relativas às emendas de bancada (art. 166, §16, da CF) </t>
  </si>
  <si>
    <r>
      <rPr>
        <b/>
        <sz val="13"/>
        <rFont val="Times New Roman"/>
        <family val="1"/>
      </rPr>
      <t>FONTE</t>
    </r>
    <r>
      <rPr>
        <sz val="13"/>
        <rFont val="Times New Roman"/>
        <family val="1"/>
      </rPr>
      <t>: Sistema de execução orçamentária, financeira, contábil e patrimonial do Judiciário do Estado do Acre – GRP/WEB (Sistema Thema/GRP) e Demonstrativo da Receita Corrente Liquida do Estado do Acre; Unidade Responsável: Gerência de Contabilidade; Data da Emissão: 26/09/2024, 11h.</t>
    </r>
  </si>
  <si>
    <r>
      <rPr>
        <b/>
        <sz val="13"/>
        <rFont val="Times New Roman"/>
        <family val="1"/>
      </rPr>
      <t>Publicado</t>
    </r>
    <r>
      <rPr>
        <sz val="13"/>
        <rFont val="Times New Roman"/>
        <family val="1"/>
      </rPr>
      <t xml:space="preserve"> no DOE nº 13.871 e no DJE nº 7.630, de 27/06/2024.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</si>
</sst>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&quot;R$ &quot;#,##0.00_);[Red]\(&quot;R$ &quot;#,##0.00\)"/>
    <numFmt numFmtId="165" formatCode="#,##0.00_ ;\-#,##0.00\ "/>
    <numFmt numFmtId="166" formatCode="_-* #,##0.00_-;\-* #,##0.00_-;_-* &quot;-&quot;??_-;_-@"/>
    <numFmt numFmtId="167" formatCode="#,##0.00;[Red]#,##0.00"/>
  </numFmts>
  <fonts count="32" x14ac:knownFonts="1">
    <font>
      <sz val="10"/>
      <color rgb="FF000000"/>
      <name val="Arial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rgb="FF000000"/>
      <name val="Arial"/>
      <family val="2"/>
    </font>
    <font>
      <b/>
      <sz val="8"/>
      <color rgb="FFFF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Times New Roman"/>
      <family val="1"/>
    </font>
    <font>
      <sz val="12"/>
      <color theme="1"/>
      <name val="Calibri"/>
      <family val="2"/>
    </font>
    <font>
      <b/>
      <sz val="6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8"/>
      <color rgb="FFFF0000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</font>
    <font>
      <sz val="10"/>
      <color rgb="FF000000"/>
      <name val="Arial"/>
      <scheme val="minor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19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2" borderId="11" xfId="0" applyFont="1" applyFill="1" applyBorder="1"/>
    <xf numFmtId="4" fontId="3" fillId="2" borderId="12" xfId="0" applyNumberFormat="1" applyFont="1" applyFill="1" applyBorder="1"/>
    <xf numFmtId="0" fontId="3" fillId="0" borderId="9" xfId="0" applyFont="1" applyBorder="1" applyAlignment="1">
      <alignment horizontal="left"/>
    </xf>
    <xf numFmtId="4" fontId="3" fillId="0" borderId="8" xfId="0" applyNumberFormat="1" applyFont="1" applyBorder="1"/>
    <xf numFmtId="4" fontId="1" fillId="0" borderId="14" xfId="0" applyNumberFormat="1" applyFont="1" applyBorder="1"/>
    <xf numFmtId="0" fontId="1" fillId="0" borderId="9" xfId="0" applyFont="1" applyBorder="1" applyAlignment="1">
      <alignment horizontal="left"/>
    </xf>
    <xf numFmtId="4" fontId="1" fillId="0" borderId="8" xfId="0" applyNumberFormat="1" applyFont="1" applyBorder="1"/>
    <xf numFmtId="4" fontId="2" fillId="0" borderId="0" xfId="0" applyNumberFormat="1" applyFont="1"/>
    <xf numFmtId="0" fontId="1" fillId="0" borderId="9" xfId="0" applyFont="1" applyBorder="1" applyAlignment="1">
      <alignment horizontal="left" vertical="center" wrapText="1"/>
    </xf>
    <xf numFmtId="0" fontId="3" fillId="0" borderId="9" xfId="0" applyFont="1" applyBorder="1"/>
    <xf numFmtId="0" fontId="3" fillId="2" borderId="15" xfId="0" applyFont="1" applyFill="1" applyBorder="1"/>
    <xf numFmtId="4" fontId="3" fillId="2" borderId="16" xfId="0" applyNumberFormat="1" applyFont="1" applyFill="1" applyBorder="1"/>
    <xf numFmtId="4" fontId="3" fillId="0" borderId="0" xfId="0" applyNumberFormat="1" applyFont="1"/>
    <xf numFmtId="0" fontId="3" fillId="2" borderId="17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left"/>
    </xf>
    <xf numFmtId="166" fontId="1" fillId="0" borderId="16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left" wrapText="1"/>
    </xf>
    <xf numFmtId="0" fontId="1" fillId="0" borderId="16" xfId="0" applyFont="1" applyBorder="1" applyAlignment="1">
      <alignment horizontal="center"/>
    </xf>
    <xf numFmtId="49" fontId="1" fillId="3" borderId="17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10" fontId="3" fillId="2" borderId="16" xfId="0" applyNumberFormat="1" applyFont="1" applyFill="1" applyBorder="1"/>
    <xf numFmtId="10" fontId="1" fillId="0" borderId="16" xfId="0" applyNumberFormat="1" applyFont="1" applyBorder="1"/>
    <xf numFmtId="0" fontId="3" fillId="3" borderId="17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164" fontId="12" fillId="0" borderId="0" xfId="0" applyNumberFormat="1" applyFont="1" applyAlignment="1">
      <alignment horizontal="right"/>
    </xf>
    <xf numFmtId="0" fontId="13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wrapText="1"/>
    </xf>
    <xf numFmtId="0" fontId="13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left"/>
    </xf>
    <xf numFmtId="166" fontId="13" fillId="0" borderId="16" xfId="0" applyNumberFormat="1" applyFont="1" applyBorder="1" applyAlignment="1">
      <alignment horizontal="right" wrapText="1"/>
    </xf>
    <xf numFmtId="0" fontId="12" fillId="0" borderId="16" xfId="0" applyFont="1" applyBorder="1" applyAlignment="1">
      <alignment horizontal="left" vertical="center"/>
    </xf>
    <xf numFmtId="166" fontId="12" fillId="0" borderId="16" xfId="0" applyNumberFormat="1" applyFont="1" applyBorder="1" applyAlignment="1">
      <alignment horizontal="right" wrapText="1"/>
    </xf>
    <xf numFmtId="166" fontId="12" fillId="0" borderId="16" xfId="0" applyNumberFormat="1" applyFont="1" applyBorder="1" applyAlignment="1">
      <alignment horizontal="right"/>
    </xf>
    <xf numFmtId="0" fontId="12" fillId="0" borderId="16" xfId="0" applyFont="1" applyBorder="1" applyAlignment="1">
      <alignment horizontal="left" vertical="center" wrapText="1"/>
    </xf>
    <xf numFmtId="0" fontId="14" fillId="0" borderId="0" xfId="0" applyFont="1"/>
    <xf numFmtId="166" fontId="13" fillId="0" borderId="16" xfId="0" applyNumberFormat="1" applyFont="1" applyBorder="1" applyAlignment="1">
      <alignment horizontal="left"/>
    </xf>
    <xf numFmtId="166" fontId="13" fillId="0" borderId="16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166" fontId="13" fillId="0" borderId="0" xfId="0" applyNumberFormat="1" applyFont="1" applyAlignment="1">
      <alignment horizontal="left"/>
    </xf>
    <xf numFmtId="166" fontId="13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66" fontId="15" fillId="0" borderId="0" xfId="0" applyNumberFormat="1" applyFont="1" applyAlignment="1">
      <alignment horizontal="left"/>
    </xf>
    <xf numFmtId="166" fontId="15" fillId="0" borderId="0" xfId="0" applyNumberFormat="1" applyFont="1" applyAlignment="1">
      <alignment horizontal="right"/>
    </xf>
    <xf numFmtId="0" fontId="16" fillId="0" borderId="0" xfId="0" applyFont="1"/>
    <xf numFmtId="0" fontId="11" fillId="0" borderId="0" xfId="0" applyFont="1"/>
    <xf numFmtId="0" fontId="4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2" fillId="0" borderId="19" xfId="0" applyFont="1" applyBorder="1"/>
    <xf numFmtId="0" fontId="12" fillId="0" borderId="18" xfId="0" applyFont="1" applyBorder="1"/>
    <xf numFmtId="167" fontId="12" fillId="0" borderId="19" xfId="0" applyNumberFormat="1" applyFont="1" applyBorder="1" applyAlignment="1">
      <alignment horizontal="right"/>
    </xf>
    <xf numFmtId="0" fontId="13" fillId="0" borderId="20" xfId="0" applyFont="1" applyBorder="1" applyAlignment="1">
      <alignment horizontal="center"/>
    </xf>
    <xf numFmtId="0" fontId="12" fillId="0" borderId="14" xfId="0" applyFont="1" applyBorder="1"/>
    <xf numFmtId="166" fontId="12" fillId="0" borderId="9" xfId="0" applyNumberFormat="1" applyFont="1" applyBorder="1"/>
    <xf numFmtId="10" fontId="12" fillId="0" borderId="9" xfId="0" applyNumberFormat="1" applyFont="1" applyBorder="1"/>
    <xf numFmtId="0" fontId="12" fillId="0" borderId="6" xfId="0" applyFont="1" applyBorder="1"/>
    <xf numFmtId="166" fontId="12" fillId="0" borderId="4" xfId="0" applyNumberFormat="1" applyFont="1" applyBorder="1"/>
    <xf numFmtId="10" fontId="12" fillId="0" borderId="4" xfId="0" applyNumberFormat="1" applyFont="1" applyBorder="1"/>
    <xf numFmtId="0" fontId="12" fillId="0" borderId="20" xfId="0" applyFont="1" applyBorder="1"/>
    <xf numFmtId="0" fontId="12" fillId="0" borderId="2" xfId="0" applyFont="1" applyBorder="1"/>
    <xf numFmtId="0" fontId="2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166" fontId="13" fillId="0" borderId="16" xfId="0" applyNumberFormat="1" applyFont="1" applyFill="1" applyBorder="1" applyAlignment="1">
      <alignment horizontal="right" wrapText="1"/>
    </xf>
    <xf numFmtId="43" fontId="14" fillId="0" borderId="0" xfId="0" applyNumberFormat="1" applyFont="1"/>
    <xf numFmtId="43" fontId="0" fillId="0" borderId="0" xfId="0" applyNumberFormat="1"/>
    <xf numFmtId="0" fontId="0" fillId="0" borderId="0" xfId="0"/>
    <xf numFmtId="0" fontId="22" fillId="0" borderId="0" xfId="0" applyFont="1" applyAlignment="1"/>
    <xf numFmtId="0" fontId="0" fillId="0" borderId="0" xfId="0"/>
    <xf numFmtId="0" fontId="3" fillId="2" borderId="18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 wrapText="1"/>
    </xf>
    <xf numFmtId="49" fontId="1" fillId="3" borderId="18" xfId="0" applyNumberFormat="1" applyFont="1" applyFill="1" applyBorder="1" applyAlignment="1">
      <alignment horizontal="left" wrapText="1"/>
    </xf>
    <xf numFmtId="0" fontId="3" fillId="3" borderId="18" xfId="0" applyFont="1" applyFill="1" applyBorder="1" applyAlignment="1">
      <alignment horizontal="left" wrapText="1"/>
    </xf>
    <xf numFmtId="0" fontId="1" fillId="3" borderId="20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49" fontId="1" fillId="3" borderId="20" xfId="0" applyNumberFormat="1" applyFont="1" applyFill="1" applyBorder="1" applyAlignment="1">
      <alignment horizontal="left" wrapText="1"/>
    </xf>
    <xf numFmtId="0" fontId="3" fillId="3" borderId="20" xfId="0" applyFont="1" applyFill="1" applyBorder="1" applyAlignment="1">
      <alignment horizontal="left" wrapText="1"/>
    </xf>
    <xf numFmtId="49" fontId="3" fillId="0" borderId="2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4" fontId="3" fillId="2" borderId="18" xfId="0" applyNumberFormat="1" applyFont="1" applyFill="1" applyBorder="1"/>
    <xf numFmtId="4" fontId="3" fillId="2" borderId="1" xfId="0" applyNumberFormat="1" applyFont="1" applyFill="1" applyBorder="1"/>
    <xf numFmtId="4" fontId="3" fillId="0" borderId="11" xfId="0" applyNumberFormat="1" applyFont="1" applyBorder="1"/>
    <xf numFmtId="4" fontId="1" fillId="0" borderId="11" xfId="0" applyNumberFormat="1" applyFont="1" applyBorder="1"/>
    <xf numFmtId="4" fontId="3" fillId="0" borderId="14" xfId="0" applyNumberFormat="1" applyFont="1" applyBorder="1"/>
    <xf numFmtId="4" fontId="3" fillId="2" borderId="22" xfId="0" applyNumberFormat="1" applyFont="1" applyFill="1" applyBorder="1"/>
    <xf numFmtId="0" fontId="25" fillId="0" borderId="11" xfId="0" applyFont="1" applyBorder="1" applyAlignment="1">
      <alignment horizontal="left" wrapText="1"/>
    </xf>
    <xf numFmtId="0" fontId="25" fillId="0" borderId="11" xfId="0" applyFont="1" applyBorder="1" applyAlignment="1">
      <alignment horizontal="left"/>
    </xf>
    <xf numFmtId="0" fontId="3" fillId="0" borderId="9" xfId="0" applyFont="1" applyBorder="1" applyAlignment="1">
      <alignment horizontal="left" wrapText="1"/>
    </xf>
    <xf numFmtId="0" fontId="1" fillId="0" borderId="9" xfId="0" applyFont="1" applyFill="1" applyBorder="1" applyAlignment="1">
      <alignment horizontal="left"/>
    </xf>
    <xf numFmtId="43" fontId="27" fillId="0" borderId="21" xfId="1" applyFont="1" applyFill="1" applyBorder="1"/>
    <xf numFmtId="4" fontId="27" fillId="0" borderId="21" xfId="0" applyNumberFormat="1" applyFont="1" applyFill="1" applyBorder="1"/>
    <xf numFmtId="4" fontId="3" fillId="0" borderId="11" xfId="0" applyNumberFormat="1" applyFont="1" applyFill="1" applyBorder="1"/>
    <xf numFmtId="2" fontId="27" fillId="0" borderId="21" xfId="0" applyNumberFormat="1" applyFont="1" applyFill="1" applyBorder="1"/>
    <xf numFmtId="4" fontId="1" fillId="0" borderId="11" xfId="0" applyNumberFormat="1" applyFont="1" applyFill="1" applyBorder="1"/>
    <xf numFmtId="4" fontId="1" fillId="0" borderId="8" xfId="0" applyNumberFormat="1" applyFont="1" applyFill="1" applyBorder="1"/>
    <xf numFmtId="43" fontId="27" fillId="0" borderId="23" xfId="1" applyFont="1" applyFill="1" applyBorder="1"/>
    <xf numFmtId="4" fontId="1" fillId="0" borderId="10" xfId="0" applyNumberFormat="1" applyFont="1" applyFill="1" applyBorder="1"/>
    <xf numFmtId="0" fontId="25" fillId="0" borderId="18" xfId="0" applyFont="1" applyFill="1" applyBorder="1" applyAlignment="1">
      <alignment horizontal="left" wrapText="1"/>
    </xf>
    <xf numFmtId="4" fontId="28" fillId="2" borderId="13" xfId="0" applyNumberFormat="1" applyFont="1" applyFill="1" applyBorder="1"/>
    <xf numFmtId="4" fontId="28" fillId="0" borderId="14" xfId="0" applyNumberFormat="1" applyFont="1" applyBorder="1"/>
    <xf numFmtId="4" fontId="25" fillId="0" borderId="14" xfId="0" applyNumberFormat="1" applyFont="1" applyBorder="1" applyAlignment="1">
      <alignment horizontal="right"/>
    </xf>
    <xf numFmtId="4" fontId="28" fillId="0" borderId="14" xfId="0" applyNumberFormat="1" applyFont="1" applyBorder="1" applyAlignment="1">
      <alignment horizontal="right"/>
    </xf>
    <xf numFmtId="4" fontId="25" fillId="0" borderId="14" xfId="0" applyNumberFormat="1" applyFont="1" applyBorder="1"/>
    <xf numFmtId="4" fontId="28" fillId="2" borderId="17" xfId="0" applyNumberFormat="1" applyFont="1" applyFill="1" applyBorder="1"/>
    <xf numFmtId="0" fontId="0" fillId="0" borderId="0" xfId="0"/>
    <xf numFmtId="0" fontId="29" fillId="0" borderId="0" xfId="0" applyFont="1" applyAlignment="1">
      <alignment horizontal="left"/>
    </xf>
    <xf numFmtId="4" fontId="28" fillId="2" borderId="1" xfId="0" applyNumberFormat="1" applyFont="1" applyFill="1" applyBorder="1"/>
    <xf numFmtId="4" fontId="28" fillId="0" borderId="11" xfId="0" applyNumberFormat="1" applyFont="1" applyBorder="1"/>
    <xf numFmtId="4" fontId="25" fillId="0" borderId="11" xfId="0" applyNumberFormat="1" applyFont="1" applyBorder="1"/>
    <xf numFmtId="4" fontId="28" fillId="2" borderId="18" xfId="0" applyNumberFormat="1" applyFont="1" applyFill="1" applyBorder="1"/>
    <xf numFmtId="4" fontId="28" fillId="2" borderId="20" xfId="0" applyNumberFormat="1" applyFont="1" applyFill="1" applyBorder="1"/>
    <xf numFmtId="4" fontId="28" fillId="2" borderId="16" xfId="0" applyNumberFormat="1" applyFont="1" applyFill="1" applyBorder="1"/>
    <xf numFmtId="0" fontId="0" fillId="0" borderId="0" xfId="0"/>
    <xf numFmtId="4" fontId="1" fillId="0" borderId="14" xfId="0" applyNumberFormat="1" applyFont="1" applyFill="1" applyBorder="1"/>
    <xf numFmtId="43" fontId="27" fillId="0" borderId="14" xfId="1" applyFont="1" applyFill="1" applyBorder="1"/>
    <xf numFmtId="4" fontId="3" fillId="2" borderId="25" xfId="0" applyNumberFormat="1" applyFont="1" applyFill="1" applyBorder="1"/>
    <xf numFmtId="4" fontId="27" fillId="0" borderId="24" xfId="0" applyNumberFormat="1" applyFont="1" applyFill="1" applyBorder="1"/>
    <xf numFmtId="2" fontId="27" fillId="0" borderId="24" xfId="0" applyNumberFormat="1" applyFont="1" applyFill="1" applyBorder="1"/>
    <xf numFmtId="4" fontId="27" fillId="0" borderId="8" xfId="0" applyNumberFormat="1" applyFont="1" applyFill="1" applyBorder="1"/>
    <xf numFmtId="4" fontId="3" fillId="0" borderId="8" xfId="0" applyNumberFormat="1" applyFont="1" applyFill="1" applyBorder="1"/>
    <xf numFmtId="2" fontId="27" fillId="0" borderId="8" xfId="0" applyNumberFormat="1" applyFont="1" applyFill="1" applyBorder="1"/>
    <xf numFmtId="4" fontId="3" fillId="2" borderId="26" xfId="0" applyNumberFormat="1" applyFont="1" applyFill="1" applyBorder="1"/>
    <xf numFmtId="43" fontId="27" fillId="0" borderId="8" xfId="1" applyFont="1" applyFill="1" applyBorder="1"/>
    <xf numFmtId="0" fontId="10" fillId="0" borderId="0" xfId="0" applyFont="1"/>
    <xf numFmtId="165" fontId="28" fillId="0" borderId="16" xfId="0" applyNumberFormat="1" applyFont="1" applyBorder="1"/>
    <xf numFmtId="4" fontId="25" fillId="0" borderId="16" xfId="0" applyNumberFormat="1" applyFont="1" applyBorder="1"/>
    <xf numFmtId="4" fontId="25" fillId="0" borderId="16" xfId="0" applyNumberFormat="1" applyFont="1" applyFill="1" applyBorder="1"/>
    <xf numFmtId="43" fontId="25" fillId="0" borderId="16" xfId="1" applyFont="1" applyBorder="1" applyAlignment="1">
      <alignment horizontal="right"/>
    </xf>
    <xf numFmtId="43" fontId="25" fillId="0" borderId="16" xfId="1" applyFont="1" applyBorder="1"/>
    <xf numFmtId="49" fontId="3" fillId="0" borderId="1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11" xfId="0" applyFont="1" applyBorder="1"/>
    <xf numFmtId="0" fontId="7" fillId="0" borderId="4" xfId="0" applyFont="1" applyBorder="1"/>
    <xf numFmtId="0" fontId="4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49" fontId="3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10" xfId="0" applyFont="1" applyBorder="1"/>
    <xf numFmtId="0" fontId="3" fillId="0" borderId="4" xfId="0" applyFont="1" applyBorder="1" applyAlignment="1">
      <alignment horizontal="center" vertical="center"/>
    </xf>
    <xf numFmtId="0" fontId="7" fillId="0" borderId="5" xfId="0" applyFont="1" applyBorder="1"/>
    <xf numFmtId="0" fontId="7" fillId="0" borderId="0" xfId="0" applyFont="1" applyBorder="1"/>
    <xf numFmtId="0" fontId="7" fillId="0" borderId="6" xfId="0" applyFont="1" applyBorder="1"/>
    <xf numFmtId="0" fontId="3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1" fillId="0" borderId="0" xfId="0" applyFont="1"/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/>
    <xf numFmtId="0" fontId="13" fillId="0" borderId="18" xfId="0" applyFont="1" applyBorder="1" applyAlignment="1">
      <alignment horizontal="center" vertical="center" wrapText="1"/>
    </xf>
    <xf numFmtId="0" fontId="7" fillId="0" borderId="19" xfId="0" applyFont="1" applyBorder="1"/>
    <xf numFmtId="0" fontId="7" fillId="0" borderId="20" xfId="0" applyFont="1" applyBorder="1"/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0</xdr:row>
          <xdr:rowOff>0</xdr:rowOff>
        </xdr:from>
        <xdr:to>
          <xdr:col>7</xdr:col>
          <xdr:colOff>152400</xdr:colOff>
          <xdr:row>4</xdr:row>
          <xdr:rowOff>9525</xdr:rowOff>
        </xdr:to>
        <xdr:sp macro="" textlink="">
          <xdr:nvSpPr>
            <xdr:cNvPr id="1025" name="Object 1" descr="rId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070714C-5344-6E51-1CF7-8D50B8FB80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0</xdr:row>
          <xdr:rowOff>95250</xdr:rowOff>
        </xdr:from>
        <xdr:to>
          <xdr:col>4</xdr:col>
          <xdr:colOff>342900</xdr:colOff>
          <xdr:row>4</xdr:row>
          <xdr:rowOff>123825</xdr:rowOff>
        </xdr:to>
        <xdr:sp macro="" textlink="">
          <xdr:nvSpPr>
            <xdr:cNvPr id="2049" name="Object 1" descr="rId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050C83D-6290-96C3-8C05-0DA8070AEB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0</xdr:row>
          <xdr:rowOff>0</xdr:rowOff>
        </xdr:from>
        <xdr:to>
          <xdr:col>1</xdr:col>
          <xdr:colOff>1981200</xdr:colOff>
          <xdr:row>4</xdr:row>
          <xdr:rowOff>0</xdr:rowOff>
        </xdr:to>
        <xdr:sp macro="" textlink="">
          <xdr:nvSpPr>
            <xdr:cNvPr id="3073" name="Object 1" descr="rId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F2EDC11C-140A-F2BB-D49B-E2B4247D8D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rametriza&#231;&#227;o_2_QUADRIMESTRE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º QUADR. 2024"/>
      <sheetName val="RESTOS A PAGAR"/>
    </sheetNames>
    <sheetDataSet>
      <sheetData sheetId="0">
        <row r="94">
          <cell r="E94">
            <v>19741349.309999999</v>
          </cell>
          <cell r="I94">
            <v>23785818.349999998</v>
          </cell>
        </row>
        <row r="118">
          <cell r="E118">
            <v>2274314.0300000003</v>
          </cell>
          <cell r="I118">
            <v>2116905.9900000002</v>
          </cell>
        </row>
        <row r="139">
          <cell r="E139">
            <v>4194026.98</v>
          </cell>
          <cell r="I139">
            <v>4653769.21</v>
          </cell>
        </row>
        <row r="157">
          <cell r="E157">
            <v>1190758.1000000001</v>
          </cell>
          <cell r="I157">
            <v>1574579.12</v>
          </cell>
        </row>
        <row r="161">
          <cell r="E161">
            <v>0</v>
          </cell>
        </row>
        <row r="163">
          <cell r="E163">
            <v>0</v>
          </cell>
        </row>
        <row r="171">
          <cell r="E171">
            <v>349344.9</v>
          </cell>
          <cell r="I171">
            <v>151990.89000000001</v>
          </cell>
        </row>
        <row r="174">
          <cell r="E174">
            <v>15584.74</v>
          </cell>
          <cell r="I174">
            <v>0</v>
          </cell>
        </row>
        <row r="179">
          <cell r="E179">
            <v>0</v>
          </cell>
          <cell r="I179">
            <v>0</v>
          </cell>
        </row>
        <row r="184">
          <cell r="E184">
            <v>4166273.01</v>
          </cell>
          <cell r="I184">
            <v>2026048.84</v>
          </cell>
        </row>
        <row r="287">
          <cell r="E287">
            <v>19578533.089999996</v>
          </cell>
          <cell r="I287">
            <v>19666383.959999997</v>
          </cell>
        </row>
        <row r="311">
          <cell r="E311">
            <v>3889142.8</v>
          </cell>
          <cell r="I311">
            <v>340468.76</v>
          </cell>
        </row>
        <row r="331">
          <cell r="E331">
            <v>4083945.41</v>
          </cell>
          <cell r="I331">
            <v>4033023.18</v>
          </cell>
        </row>
        <row r="349">
          <cell r="E349">
            <v>1616223.61</v>
          </cell>
          <cell r="I349">
            <v>1687741.49</v>
          </cell>
        </row>
        <row r="363">
          <cell r="E363">
            <v>54670.01</v>
          </cell>
          <cell r="I363">
            <v>279288.43</v>
          </cell>
        </row>
        <row r="366">
          <cell r="E366">
            <v>55572.89</v>
          </cell>
          <cell r="I366">
            <v>0</v>
          </cell>
        </row>
        <row r="371">
          <cell r="E371">
            <v>0</v>
          </cell>
          <cell r="I371">
            <v>0</v>
          </cell>
        </row>
        <row r="376">
          <cell r="E376">
            <v>5427334.4500000002</v>
          </cell>
          <cell r="I376">
            <v>3880373.9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5"/>
  <sheetViews>
    <sheetView tabSelected="1" view="pageBreakPreview" topLeftCell="A40" zoomScale="90" zoomScaleNormal="110" zoomScaleSheetLayoutView="90" workbookViewId="0">
      <pane xSplit="1" topLeftCell="B1" activePane="topRight" state="frozen"/>
      <selection pane="topRight" activeCell="A55" sqref="A55"/>
    </sheetView>
  </sheetViews>
  <sheetFormatPr defaultColWidth="12.5703125" defaultRowHeight="15" customHeight="1" x14ac:dyDescent="0.2"/>
  <cols>
    <col min="1" max="1" width="92.42578125" customWidth="1"/>
    <col min="2" max="4" width="21.7109375" customWidth="1"/>
    <col min="5" max="8" width="21.7109375" style="89" customWidth="1"/>
    <col min="9" max="9" width="21.7109375" customWidth="1"/>
    <col min="10" max="13" width="21.7109375" style="128" customWidth="1"/>
    <col min="14" max="14" width="29" customWidth="1"/>
    <col min="15" max="15" width="45" customWidth="1"/>
    <col min="16" max="16" width="9.28515625" customWidth="1"/>
    <col min="17" max="17" width="15.42578125" customWidth="1"/>
    <col min="18" max="26" width="8" customWidth="1"/>
  </cols>
  <sheetData>
    <row r="1" spans="1:26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2">
      <c r="A5" s="158" t="s">
        <v>0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2">
      <c r="A6" s="158" t="s">
        <v>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 x14ac:dyDescent="0.3">
      <c r="A9" s="160" t="s">
        <v>2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6.5" customHeight="1" x14ac:dyDescent="0.3">
      <c r="A10" s="161" t="s">
        <v>3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.5" customHeight="1" x14ac:dyDescent="0.3">
      <c r="A11" s="160" t="s">
        <v>4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3">
      <c r="A12" s="161" t="s">
        <v>128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25">
      <c r="A14" s="1" t="s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6">
        <v>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customHeight="1" x14ac:dyDescent="0.2">
      <c r="A15" s="162" t="s">
        <v>6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4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.75" customHeight="1" x14ac:dyDescent="0.2">
      <c r="A16" s="168" t="s">
        <v>7</v>
      </c>
      <c r="B16" s="169"/>
      <c r="C16" s="169"/>
      <c r="D16" s="169"/>
      <c r="E16" s="169"/>
      <c r="F16" s="170"/>
      <c r="G16" s="170"/>
      <c r="H16" s="170"/>
      <c r="I16" s="170"/>
      <c r="J16" s="170"/>
      <c r="K16" s="170"/>
      <c r="L16" s="170"/>
      <c r="M16" s="170"/>
      <c r="N16" s="169"/>
      <c r="O16" s="17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172" t="s">
        <v>8</v>
      </c>
      <c r="B17" s="165" t="s">
        <v>9</v>
      </c>
      <c r="C17" s="165" t="s">
        <v>10</v>
      </c>
      <c r="D17" s="165" t="s">
        <v>11</v>
      </c>
      <c r="E17" s="155" t="s">
        <v>12</v>
      </c>
      <c r="F17" s="155" t="s">
        <v>120</v>
      </c>
      <c r="G17" s="155" t="s">
        <v>121</v>
      </c>
      <c r="H17" s="155" t="s">
        <v>122</v>
      </c>
      <c r="I17" s="155" t="s">
        <v>123</v>
      </c>
      <c r="J17" s="153" t="s">
        <v>124</v>
      </c>
      <c r="K17" s="153" t="s">
        <v>125</v>
      </c>
      <c r="L17" s="153" t="s">
        <v>126</v>
      </c>
      <c r="M17" s="153" t="s">
        <v>127</v>
      </c>
      <c r="N17" s="100" t="s">
        <v>13</v>
      </c>
      <c r="O17" s="7" t="s">
        <v>14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166"/>
      <c r="B18" s="166"/>
      <c r="C18" s="166"/>
      <c r="D18" s="166"/>
      <c r="E18" s="156"/>
      <c r="F18" s="156"/>
      <c r="G18" s="156"/>
      <c r="H18" s="156"/>
      <c r="I18" s="156"/>
      <c r="J18" s="154"/>
      <c r="K18" s="154"/>
      <c r="L18" s="154"/>
      <c r="M18" s="154"/>
      <c r="N18" s="101" t="s">
        <v>15</v>
      </c>
      <c r="O18" s="7" t="s">
        <v>16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 x14ac:dyDescent="0.25">
      <c r="A19" s="166"/>
      <c r="B19" s="166"/>
      <c r="C19" s="166"/>
      <c r="D19" s="166"/>
      <c r="E19" s="156"/>
      <c r="F19" s="156"/>
      <c r="G19" s="156"/>
      <c r="H19" s="156"/>
      <c r="I19" s="156"/>
      <c r="J19" s="154"/>
      <c r="K19" s="154"/>
      <c r="L19" s="154"/>
      <c r="M19" s="154"/>
      <c r="N19" s="101" t="s">
        <v>17</v>
      </c>
      <c r="O19" s="8" t="s">
        <v>18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167"/>
      <c r="B20" s="167"/>
      <c r="C20" s="167"/>
      <c r="D20" s="167"/>
      <c r="E20" s="157"/>
      <c r="F20" s="157"/>
      <c r="G20" s="157"/>
      <c r="H20" s="157"/>
      <c r="I20" s="157"/>
      <c r="J20" s="154"/>
      <c r="K20" s="154"/>
      <c r="L20" s="154"/>
      <c r="M20" s="154"/>
      <c r="N20" s="102" t="s">
        <v>19</v>
      </c>
      <c r="O20" s="9" t="s">
        <v>20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7.75" customHeight="1" x14ac:dyDescent="0.25">
      <c r="A21" s="10" t="s">
        <v>21</v>
      </c>
      <c r="B21" s="11">
        <f t="shared" ref="B21:D21" si="0">B22+B25+B28</f>
        <v>22066715.149999999</v>
      </c>
      <c r="C21" s="11">
        <f t="shared" si="0"/>
        <v>24094903.899999999</v>
      </c>
      <c r="D21" s="11">
        <f t="shared" si="0"/>
        <v>24196421.579999998</v>
      </c>
      <c r="E21" s="130">
        <f>E22+E25+E28</f>
        <v>53970770.689999998</v>
      </c>
      <c r="F21" s="104">
        <f>F22+F25+F28</f>
        <v>28405040.609999999</v>
      </c>
      <c r="G21" s="104">
        <f>G22+G25+G28</f>
        <v>28517453.73</v>
      </c>
      <c r="H21" s="104">
        <f t="shared" ref="H21:I21" si="1">H22+H25+H28</f>
        <v>27983624.84</v>
      </c>
      <c r="I21" s="139">
        <f t="shared" si="1"/>
        <v>26909496.190000001</v>
      </c>
      <c r="J21" s="11">
        <f>J22+J25+J28</f>
        <v>27400448.420000002</v>
      </c>
      <c r="K21" s="11">
        <f>K22+K25+K28</f>
        <v>32131072.670000002</v>
      </c>
      <c r="L21" s="11">
        <f t="shared" ref="L21:M21" si="2">L22+L25+L28</f>
        <v>29167844.91</v>
      </c>
      <c r="M21" s="11">
        <f t="shared" si="2"/>
        <v>25727617.390000001</v>
      </c>
      <c r="N21" s="122">
        <f t="shared" ref="N21:N37" si="3">SUM(B21:M21)</f>
        <v>350571410.07999998</v>
      </c>
      <c r="O21" s="122">
        <f>O22+O25+O28+O29</f>
        <v>33297119.57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7.75" customHeight="1" x14ac:dyDescent="0.25">
      <c r="A22" s="12" t="s">
        <v>22</v>
      </c>
      <c r="B22" s="13">
        <f t="shared" ref="B22:D22" si="4">SUM(B23:B24)</f>
        <v>17284512.43</v>
      </c>
      <c r="C22" s="13">
        <f t="shared" si="4"/>
        <v>19236145.920000002</v>
      </c>
      <c r="D22" s="13">
        <f t="shared" si="4"/>
        <v>19249677.73</v>
      </c>
      <c r="E22" s="105">
        <f>SUM(E23:E24)</f>
        <v>40970593.840000004</v>
      </c>
      <c r="F22" s="105">
        <f t="shared" ref="F22:I22" si="5">SUM(F23:F24)</f>
        <v>23404537.289999999</v>
      </c>
      <c r="G22" s="105">
        <f t="shared" si="5"/>
        <v>23106410.010000002</v>
      </c>
      <c r="H22" s="105">
        <f t="shared" si="5"/>
        <v>20837246.32</v>
      </c>
      <c r="I22" s="105">
        <f t="shared" si="5"/>
        <v>21271566.289999999</v>
      </c>
      <c r="J22" s="13">
        <f>SUM(J23:J24)</f>
        <v>22015663.34</v>
      </c>
      <c r="K22" s="13">
        <f>SUM(K23:K24)</f>
        <v>25902724.34</v>
      </c>
      <c r="L22" s="13">
        <f t="shared" ref="L22:M22" si="6">SUM(L23:L24)</f>
        <v>23467675.890000001</v>
      </c>
      <c r="M22" s="13">
        <f t="shared" si="6"/>
        <v>20006852.719999999</v>
      </c>
      <c r="N22" s="107">
        <f t="shared" si="3"/>
        <v>276753606.12</v>
      </c>
      <c r="O22" s="123">
        <f>O23+O24</f>
        <v>17609016.050000001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7.75" customHeight="1" x14ac:dyDescent="0.25">
      <c r="A23" s="112" t="s">
        <v>23</v>
      </c>
      <c r="B23" s="16">
        <v>16953648.260000002</v>
      </c>
      <c r="C23" s="16">
        <v>17244751.48</v>
      </c>
      <c r="D23" s="16">
        <v>17275031.559999999</v>
      </c>
      <c r="E23" s="106">
        <v>35044024.619999997</v>
      </c>
      <c r="F23" s="113">
        <v>21433654.079999998</v>
      </c>
      <c r="G23" s="114">
        <v>22750066.260000002</v>
      </c>
      <c r="H23" s="114">
        <v>18789594.620000001</v>
      </c>
      <c r="I23" s="140">
        <v>19185531.609999999</v>
      </c>
      <c r="J23" s="142">
        <f>'[1]2º QUADR. 2024'!$E$94</f>
        <v>19741349.309999999</v>
      </c>
      <c r="K23" s="142">
        <f>'[1]2º QUADR. 2024'!$I$94</f>
        <v>23785818.350000001</v>
      </c>
      <c r="L23" s="142">
        <f>'[1]2º QUADR. 2024'!$E$287</f>
        <v>19578533.09</v>
      </c>
      <c r="M23" s="142">
        <f>'[1]2º QUADR. 2024'!$I$287</f>
        <v>19666383.960000001</v>
      </c>
      <c r="N23" s="14">
        <f t="shared" si="3"/>
        <v>251448387.19999999</v>
      </c>
      <c r="O23" s="124">
        <f>17309499.87-483.82</f>
        <v>17309016.050000001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7.75" customHeight="1" x14ac:dyDescent="0.25">
      <c r="A24" s="112" t="s">
        <v>24</v>
      </c>
      <c r="B24" s="16">
        <v>330864.17</v>
      </c>
      <c r="C24" s="16">
        <v>1991394.44</v>
      </c>
      <c r="D24" s="16">
        <v>1974646.17</v>
      </c>
      <c r="E24" s="106">
        <v>5926569.2199999997</v>
      </c>
      <c r="F24" s="114">
        <v>1970883.21</v>
      </c>
      <c r="G24" s="114">
        <v>356343.75</v>
      </c>
      <c r="H24" s="114">
        <v>2047651.7</v>
      </c>
      <c r="I24" s="140">
        <v>2086034.68</v>
      </c>
      <c r="J24" s="142">
        <f>'[1]2º QUADR. 2024'!$E$118</f>
        <v>2274314.0299999998</v>
      </c>
      <c r="K24" s="142">
        <f>'[1]2º QUADR. 2024'!$I$118</f>
        <v>2116905.9900000002</v>
      </c>
      <c r="L24" s="142">
        <f>'[1]2º QUADR. 2024'!$E$311</f>
        <v>3889142.8</v>
      </c>
      <c r="M24" s="142">
        <f>'[1]2º QUADR. 2024'!$I$311</f>
        <v>340468.76</v>
      </c>
      <c r="N24" s="14">
        <f t="shared" si="3"/>
        <v>25305218.920000002</v>
      </c>
      <c r="O24" s="124">
        <v>300000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7.75" customHeight="1" x14ac:dyDescent="0.25">
      <c r="A25" s="12" t="s">
        <v>25</v>
      </c>
      <c r="B25" s="13">
        <f t="shared" ref="B25:D25" si="7">SUM(B26:B27)</f>
        <v>4782202.72</v>
      </c>
      <c r="C25" s="13">
        <f t="shared" si="7"/>
        <v>4858757.9800000004</v>
      </c>
      <c r="D25" s="13">
        <f t="shared" si="7"/>
        <v>4946743.8499999996</v>
      </c>
      <c r="E25" s="131">
        <f>SUM(E26:E27)</f>
        <v>13000176.85</v>
      </c>
      <c r="F25" s="115">
        <f>SUM(F26:F27)</f>
        <v>5000503.32</v>
      </c>
      <c r="G25" s="115">
        <f t="shared" ref="G25:I25" si="8">SUM(G26:G27)</f>
        <v>5411043.7199999997</v>
      </c>
      <c r="H25" s="115">
        <f t="shared" si="8"/>
        <v>7146378.5199999996</v>
      </c>
      <c r="I25" s="115">
        <f t="shared" si="8"/>
        <v>5637929.9000000004</v>
      </c>
      <c r="J25" s="143">
        <f>SUM(J26:J27)</f>
        <v>5384785.0800000001</v>
      </c>
      <c r="K25" s="143">
        <f>SUM(K26:K27)</f>
        <v>6228348.3300000001</v>
      </c>
      <c r="L25" s="143">
        <f t="shared" ref="L25:M25" si="9">SUM(L26:L27)</f>
        <v>5700169.0199999996</v>
      </c>
      <c r="M25" s="143">
        <f t="shared" si="9"/>
        <v>5720764.6699999999</v>
      </c>
      <c r="N25" s="123">
        <f t="shared" si="3"/>
        <v>73817803.959999993</v>
      </c>
      <c r="O25" s="123">
        <f>SUM(O26:O27)</f>
        <v>15688103.52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7.75" customHeight="1" x14ac:dyDescent="0.25">
      <c r="A26" s="112" t="s">
        <v>26</v>
      </c>
      <c r="B26" s="16">
        <v>3692333.85</v>
      </c>
      <c r="C26" s="16">
        <v>3798468.21</v>
      </c>
      <c r="D26" s="16">
        <v>3879758.89</v>
      </c>
      <c r="E26" s="132">
        <v>8465194.5800000001</v>
      </c>
      <c r="F26" s="114">
        <v>3809905.46</v>
      </c>
      <c r="G26" s="114">
        <v>3912266.55</v>
      </c>
      <c r="H26" s="114">
        <v>3976943.46</v>
      </c>
      <c r="I26" s="140">
        <v>3922188.93</v>
      </c>
      <c r="J26" s="142">
        <f>'[1]2º QUADR. 2024'!$E$139</f>
        <v>4194026.98</v>
      </c>
      <c r="K26" s="142">
        <f>'[1]2º QUADR. 2024'!$I$139</f>
        <v>4653769.21</v>
      </c>
      <c r="L26" s="142">
        <f>'[1]2º QUADR. 2024'!$E$331</f>
        <v>4083945.41</v>
      </c>
      <c r="M26" s="142">
        <f>'[1]2º QUADR. 2024'!$I$331</f>
        <v>4033023.18</v>
      </c>
      <c r="N26" s="126">
        <f t="shared" si="3"/>
        <v>52421824.710000001</v>
      </c>
      <c r="O26" s="124">
        <v>8229773.8200000003</v>
      </c>
      <c r="P26" s="2"/>
      <c r="Q26" s="17"/>
      <c r="R26" s="2"/>
      <c r="S26" s="2"/>
      <c r="T26" s="2"/>
      <c r="U26" s="2"/>
      <c r="V26" s="2"/>
      <c r="W26" s="2"/>
      <c r="X26" s="2"/>
      <c r="Y26" s="2"/>
      <c r="Z26" s="2"/>
    </row>
    <row r="27" spans="1:26" ht="27.75" customHeight="1" x14ac:dyDescent="0.25">
      <c r="A27" s="112" t="s">
        <v>27</v>
      </c>
      <c r="B27" s="16">
        <v>1089868.8700000001</v>
      </c>
      <c r="C27" s="16">
        <v>1060289.77</v>
      </c>
      <c r="D27" s="16">
        <v>1066984.96</v>
      </c>
      <c r="E27" s="106">
        <v>4534982.2699999996</v>
      </c>
      <c r="F27" s="114">
        <v>1190597.8600000001</v>
      </c>
      <c r="G27" s="114">
        <v>1498777.17</v>
      </c>
      <c r="H27" s="114">
        <v>3169435.06</v>
      </c>
      <c r="I27" s="140">
        <v>1715740.97</v>
      </c>
      <c r="J27" s="142">
        <f>'[1]2º QUADR. 2024'!$E$157</f>
        <v>1190758.1000000001</v>
      </c>
      <c r="K27" s="142">
        <f>'[1]2º QUADR. 2024'!$I$157</f>
        <v>1574579.12</v>
      </c>
      <c r="L27" s="142">
        <f>'[1]2º QUADR. 2024'!$E$349</f>
        <v>1616223.61</v>
      </c>
      <c r="M27" s="142">
        <f>'[1]2º QUADR. 2024'!$I$349</f>
        <v>1687741.49</v>
      </c>
      <c r="N27" s="14">
        <f t="shared" si="3"/>
        <v>21395979.25</v>
      </c>
      <c r="O27" s="124">
        <v>7458329.7000000002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7.25" customHeight="1" x14ac:dyDescent="0.25">
      <c r="A28" s="18" t="s">
        <v>28</v>
      </c>
      <c r="B28" s="13">
        <v>0</v>
      </c>
      <c r="C28" s="13">
        <v>0</v>
      </c>
      <c r="D28" s="13">
        <v>0</v>
      </c>
      <c r="E28" s="105">
        <v>0</v>
      </c>
      <c r="F28" s="115">
        <v>0</v>
      </c>
      <c r="G28" s="115">
        <v>0</v>
      </c>
      <c r="H28" s="115">
        <v>0</v>
      </c>
      <c r="I28" s="115">
        <v>0</v>
      </c>
      <c r="J28" s="143">
        <f>'[1]2º QUADR. 2024'!$E$161</f>
        <v>0</v>
      </c>
      <c r="K28" s="143">
        <v>0</v>
      </c>
      <c r="L28" s="143">
        <v>0</v>
      </c>
      <c r="M28" s="143">
        <v>0</v>
      </c>
      <c r="N28" s="107">
        <f t="shared" si="3"/>
        <v>0</v>
      </c>
      <c r="O28" s="125">
        <v>0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11" t="s">
        <v>29</v>
      </c>
      <c r="B29" s="13">
        <v>0</v>
      </c>
      <c r="C29" s="13">
        <v>0</v>
      </c>
      <c r="D29" s="13">
        <v>0</v>
      </c>
      <c r="E29" s="105">
        <v>0</v>
      </c>
      <c r="F29" s="115">
        <v>0</v>
      </c>
      <c r="G29" s="115">
        <v>0</v>
      </c>
      <c r="H29" s="115">
        <v>0</v>
      </c>
      <c r="I29" s="115">
        <v>0</v>
      </c>
      <c r="J29" s="143">
        <f>'[1]2º QUADR. 2024'!$E$163</f>
        <v>0</v>
      </c>
      <c r="K29" s="143">
        <v>0</v>
      </c>
      <c r="L29" s="143">
        <v>0</v>
      </c>
      <c r="M29" s="143">
        <v>0</v>
      </c>
      <c r="N29" s="107">
        <f t="shared" si="3"/>
        <v>0</v>
      </c>
      <c r="O29" s="125">
        <v>0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7.75" customHeight="1" x14ac:dyDescent="0.25">
      <c r="A30" s="19" t="s">
        <v>30</v>
      </c>
      <c r="B30" s="13">
        <f t="shared" ref="B30:D30" si="10">B31+B32+B33+B34</f>
        <v>3706795.89</v>
      </c>
      <c r="C30" s="13">
        <f t="shared" si="10"/>
        <v>3825483.56</v>
      </c>
      <c r="D30" s="13">
        <f t="shared" si="10"/>
        <v>2162600.59</v>
      </c>
      <c r="E30" s="105">
        <f>E31+E32+E33+E34</f>
        <v>9383330.8399999999</v>
      </c>
      <c r="F30" s="115">
        <f t="shared" ref="F30:I30" si="11">F31+F32+F33+F34</f>
        <v>4617766.47</v>
      </c>
      <c r="G30" s="115">
        <f t="shared" si="11"/>
        <v>6102529.1299999999</v>
      </c>
      <c r="H30" s="115">
        <f t="shared" si="11"/>
        <v>1913722.63</v>
      </c>
      <c r="I30" s="115">
        <f t="shared" si="11"/>
        <v>6065086.6299999999</v>
      </c>
      <c r="J30" s="143">
        <f>SUM(J31:J37)</f>
        <v>4531202.6500000004</v>
      </c>
      <c r="K30" s="143">
        <f>SUM(K31:K37)</f>
        <v>2178039.73</v>
      </c>
      <c r="L30" s="143">
        <f t="shared" ref="L30:M30" si="12">SUM(L31:L37)</f>
        <v>5537577.3499999996</v>
      </c>
      <c r="M30" s="143">
        <f t="shared" si="12"/>
        <v>4159662.33</v>
      </c>
      <c r="N30" s="107">
        <f t="shared" si="3"/>
        <v>54183797.799999997</v>
      </c>
      <c r="O30" s="123">
        <f>O31+O32+O33+O34</f>
        <v>0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7.75" customHeight="1" x14ac:dyDescent="0.25">
      <c r="A31" s="112" t="s">
        <v>31</v>
      </c>
      <c r="B31" s="16">
        <v>117365.16</v>
      </c>
      <c r="C31" s="16">
        <v>36583.629999999997</v>
      </c>
      <c r="D31" s="16">
        <v>104329.61</v>
      </c>
      <c r="E31" s="106">
        <v>201966.54</v>
      </c>
      <c r="F31" s="114">
        <v>355141</v>
      </c>
      <c r="G31" s="114">
        <v>67052.06</v>
      </c>
      <c r="H31" s="114">
        <v>30137.05</v>
      </c>
      <c r="I31" s="140">
        <v>563403.25</v>
      </c>
      <c r="J31" s="142">
        <f>'[1]2º QUADR. 2024'!$E$171</f>
        <v>349344.9</v>
      </c>
      <c r="K31" s="142">
        <f>'[1]2º QUADR. 2024'!$I$171</f>
        <v>151990.89000000001</v>
      </c>
      <c r="L31" s="142">
        <f>'[1]2º QUADR. 2024'!$E$363</f>
        <v>54670.01</v>
      </c>
      <c r="M31" s="142">
        <f>'[1]2º QUADR. 2024'!$I$363</f>
        <v>279288.43</v>
      </c>
      <c r="N31" s="14">
        <f t="shared" si="3"/>
        <v>2311272.5299999998</v>
      </c>
      <c r="O31" s="126">
        <v>0</v>
      </c>
      <c r="P31" s="2"/>
      <c r="Q31" s="17"/>
      <c r="R31" s="2"/>
      <c r="S31" s="2"/>
      <c r="T31" s="2"/>
      <c r="U31" s="2"/>
      <c r="V31" s="2"/>
      <c r="W31" s="2"/>
      <c r="X31" s="2"/>
      <c r="Y31" s="2"/>
      <c r="Z31" s="2"/>
    </row>
    <row r="32" spans="1:26" ht="27.75" customHeight="1" x14ac:dyDescent="0.25">
      <c r="A32" s="112" t="s">
        <v>32</v>
      </c>
      <c r="B32" s="16">
        <v>111449.06</v>
      </c>
      <c r="C32" s="16">
        <v>68481.27</v>
      </c>
      <c r="D32" s="16">
        <v>25449.23</v>
      </c>
      <c r="E32" s="106">
        <v>0</v>
      </c>
      <c r="F32" s="116">
        <v>0</v>
      </c>
      <c r="G32" s="114">
        <v>34454.06</v>
      </c>
      <c r="H32" s="116">
        <v>0</v>
      </c>
      <c r="I32" s="141">
        <v>0</v>
      </c>
      <c r="J32" s="146">
        <f>'[1]2º QUADR. 2024'!$E$174</f>
        <v>15584.74</v>
      </c>
      <c r="K32" s="144">
        <f>'[1]2º QUADR. 2024'!$I$174</f>
        <v>0</v>
      </c>
      <c r="L32" s="146">
        <f>'[1]2º QUADR. 2024'!$E$366</f>
        <v>55572.89</v>
      </c>
      <c r="M32" s="144">
        <f>'[1]2º QUADR. 2024'!$I$366</f>
        <v>0</v>
      </c>
      <c r="N32" s="14">
        <f t="shared" si="3"/>
        <v>310991.25</v>
      </c>
      <c r="O32" s="126">
        <v>0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7.75" customHeight="1" x14ac:dyDescent="0.25">
      <c r="A33" s="15" t="s">
        <v>33</v>
      </c>
      <c r="B33" s="16">
        <v>47592.18</v>
      </c>
      <c r="C33" s="16">
        <v>258631.87</v>
      </c>
      <c r="D33" s="16">
        <v>212238.39</v>
      </c>
      <c r="E33" s="106">
        <v>1795551.1</v>
      </c>
      <c r="F33" s="117">
        <v>0</v>
      </c>
      <c r="G33" s="117">
        <v>0</v>
      </c>
      <c r="H33" s="117">
        <v>0</v>
      </c>
      <c r="I33" s="118">
        <v>0</v>
      </c>
      <c r="J33" s="137">
        <f>'[1]2º QUADR. 2024'!$E$179</f>
        <v>0</v>
      </c>
      <c r="K33" s="137">
        <f>'[1]2º QUADR. 2024'!$I$179</f>
        <v>0</v>
      </c>
      <c r="L33" s="137">
        <f>'[1]2º QUADR. 2024'!$E$371</f>
        <v>0</v>
      </c>
      <c r="M33" s="137">
        <f>'[1]2º QUADR. 2024'!$I$371</f>
        <v>0</v>
      </c>
      <c r="N33" s="14">
        <f t="shared" si="3"/>
        <v>2314013.54</v>
      </c>
      <c r="O33" s="126">
        <v>0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7.75" customHeight="1" x14ac:dyDescent="0.25">
      <c r="A34" s="112" t="s">
        <v>34</v>
      </c>
      <c r="B34" s="16">
        <v>3430389.49</v>
      </c>
      <c r="C34" s="16">
        <v>3461786.79</v>
      </c>
      <c r="D34" s="16">
        <v>1820583.36</v>
      </c>
      <c r="E34" s="106">
        <v>7385813.2000000002</v>
      </c>
      <c r="F34" s="113">
        <v>4262625.47</v>
      </c>
      <c r="G34" s="113">
        <v>6001023.0099999998</v>
      </c>
      <c r="H34" s="113">
        <v>1883585.58</v>
      </c>
      <c r="I34" s="119">
        <v>5501683.3799999999</v>
      </c>
      <c r="J34" s="138">
        <f>'[1]2º QUADR. 2024'!$E$184</f>
        <v>4166273.01</v>
      </c>
      <c r="K34" s="138">
        <f>'[1]2º QUADR. 2024'!$I$184</f>
        <v>2026048.84</v>
      </c>
      <c r="L34" s="138">
        <f>'[1]2º QUADR. 2024'!$E$376</f>
        <v>5427334.4500000002</v>
      </c>
      <c r="M34" s="138">
        <f>'[1]2º QUADR. 2024'!$I$376</f>
        <v>3880373.9</v>
      </c>
      <c r="N34" s="14">
        <f t="shared" si="3"/>
        <v>49247520.479999997</v>
      </c>
      <c r="O34" s="126">
        <v>0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s="87" customFormat="1" ht="34.5" customHeight="1" x14ac:dyDescent="0.25">
      <c r="A35" s="109" t="s">
        <v>115</v>
      </c>
      <c r="B35" s="106">
        <v>0</v>
      </c>
      <c r="C35" s="106">
        <v>0</v>
      </c>
      <c r="D35" s="106">
        <v>0</v>
      </c>
      <c r="E35" s="106">
        <v>0</v>
      </c>
      <c r="F35" s="117">
        <v>0</v>
      </c>
      <c r="G35" s="117">
        <v>0</v>
      </c>
      <c r="H35" s="117">
        <v>0</v>
      </c>
      <c r="I35" s="118">
        <v>0</v>
      </c>
      <c r="J35" s="137">
        <v>0</v>
      </c>
      <c r="K35" s="137">
        <v>0</v>
      </c>
      <c r="L35" s="137">
        <v>0</v>
      </c>
      <c r="M35" s="137">
        <v>0</v>
      </c>
      <c r="N35" s="14">
        <f t="shared" si="3"/>
        <v>0</v>
      </c>
      <c r="O35" s="126">
        <v>0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s="87" customFormat="1" ht="33" customHeight="1" x14ac:dyDescent="0.25">
      <c r="A36" s="109" t="s">
        <v>116</v>
      </c>
      <c r="B36" s="106">
        <v>0</v>
      </c>
      <c r="C36" s="106">
        <v>0</v>
      </c>
      <c r="D36" s="106">
        <v>0</v>
      </c>
      <c r="E36" s="106">
        <v>0</v>
      </c>
      <c r="F36" s="117">
        <v>0</v>
      </c>
      <c r="G36" s="117">
        <v>0</v>
      </c>
      <c r="H36" s="117">
        <v>0</v>
      </c>
      <c r="I36" s="118">
        <v>0</v>
      </c>
      <c r="J36" s="137">
        <v>0</v>
      </c>
      <c r="K36" s="137">
        <v>0</v>
      </c>
      <c r="L36" s="137">
        <v>0</v>
      </c>
      <c r="M36" s="137">
        <v>0</v>
      </c>
      <c r="N36" s="14">
        <f t="shared" si="3"/>
        <v>0</v>
      </c>
      <c r="O36" s="126">
        <v>0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87" customFormat="1" ht="27.75" customHeight="1" x14ac:dyDescent="0.25">
      <c r="A37" s="110" t="s">
        <v>117</v>
      </c>
      <c r="B37" s="106">
        <v>0</v>
      </c>
      <c r="C37" s="106">
        <v>0</v>
      </c>
      <c r="D37" s="106">
        <v>0</v>
      </c>
      <c r="E37" s="106">
        <v>0</v>
      </c>
      <c r="F37" s="117">
        <v>0</v>
      </c>
      <c r="G37" s="117">
        <v>0</v>
      </c>
      <c r="H37" s="117">
        <v>0</v>
      </c>
      <c r="I37" s="120">
        <v>0</v>
      </c>
      <c r="J37" s="137">
        <v>0</v>
      </c>
      <c r="K37" s="137">
        <v>0</v>
      </c>
      <c r="L37" s="137">
        <v>0</v>
      </c>
      <c r="M37" s="137">
        <v>0</v>
      </c>
      <c r="N37" s="14">
        <f t="shared" si="3"/>
        <v>0</v>
      </c>
      <c r="O37" s="126">
        <v>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7.75" customHeight="1" x14ac:dyDescent="0.25">
      <c r="A38" s="20" t="s">
        <v>35</v>
      </c>
      <c r="B38" s="21">
        <f t="shared" ref="B38:D38" si="13">B21-B30</f>
        <v>18359919.260000002</v>
      </c>
      <c r="C38" s="21">
        <f t="shared" si="13"/>
        <v>20269420.34</v>
      </c>
      <c r="D38" s="21">
        <f t="shared" si="13"/>
        <v>22033820.989999998</v>
      </c>
      <c r="E38" s="133">
        <f>E21-E30</f>
        <v>44587439.850000001</v>
      </c>
      <c r="F38" s="103">
        <f t="shared" ref="F38:I38" si="14">F21-F30</f>
        <v>23787274.140000001</v>
      </c>
      <c r="G38" s="103">
        <f t="shared" si="14"/>
        <v>22414924.600000001</v>
      </c>
      <c r="H38" s="103">
        <f t="shared" si="14"/>
        <v>26069902.210000001</v>
      </c>
      <c r="I38" s="108">
        <f t="shared" si="14"/>
        <v>20844409.559999999</v>
      </c>
      <c r="J38" s="145">
        <f>J21-J30</f>
        <v>22869245.77</v>
      </c>
      <c r="K38" s="145">
        <f>K21-K30</f>
        <v>29953032.940000001</v>
      </c>
      <c r="L38" s="145">
        <f t="shared" ref="L38" si="15">L21-L30</f>
        <v>23630267.559999999</v>
      </c>
      <c r="M38" s="145">
        <f>M21-M30</f>
        <v>21567955.059999999</v>
      </c>
      <c r="N38" s="134">
        <f>(N21-N30)</f>
        <v>296387612.27999997</v>
      </c>
      <c r="O38" s="127">
        <f>O21-O30</f>
        <v>33297119.57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7.75" customHeight="1" x14ac:dyDescent="0.25">
      <c r="A39" s="3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7.75" customHeight="1" x14ac:dyDescent="0.25">
      <c r="A40" s="90" t="s">
        <v>36</v>
      </c>
      <c r="B40" s="23"/>
      <c r="C40" s="23"/>
      <c r="D40" s="23"/>
      <c r="E40" s="96"/>
      <c r="F40" s="96"/>
      <c r="G40" s="96"/>
      <c r="H40" s="96"/>
      <c r="I40" s="23"/>
      <c r="J40" s="96"/>
      <c r="K40" s="96"/>
      <c r="L40" s="96"/>
      <c r="M40" s="96"/>
      <c r="N40" s="24" t="s">
        <v>37</v>
      </c>
      <c r="O40" s="24" t="s">
        <v>38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7.75" customHeight="1" x14ac:dyDescent="0.25">
      <c r="A41" s="91" t="s">
        <v>39</v>
      </c>
      <c r="B41" s="25"/>
      <c r="C41" s="25"/>
      <c r="D41" s="25"/>
      <c r="E41" s="97"/>
      <c r="F41" s="97"/>
      <c r="G41" s="97"/>
      <c r="H41" s="97"/>
      <c r="I41" s="25"/>
      <c r="J41" s="97"/>
      <c r="K41" s="97"/>
      <c r="L41" s="97"/>
      <c r="M41" s="97"/>
      <c r="N41" s="148">
        <v>9718586978.3199997</v>
      </c>
      <c r="O41" s="26" t="s">
        <v>40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7.75" customHeight="1" x14ac:dyDescent="0.25">
      <c r="A42" s="92" t="s">
        <v>41</v>
      </c>
      <c r="B42" s="27"/>
      <c r="C42" s="27"/>
      <c r="D42" s="27"/>
      <c r="E42" s="95"/>
      <c r="F42" s="95"/>
      <c r="G42" s="95"/>
      <c r="H42" s="95"/>
      <c r="I42" s="27"/>
      <c r="J42" s="95"/>
      <c r="K42" s="95"/>
      <c r="L42" s="95"/>
      <c r="M42" s="95"/>
      <c r="N42" s="149">
        <v>112740023.45</v>
      </c>
      <c r="O42" s="26" t="s">
        <v>40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7.75" customHeight="1" x14ac:dyDescent="0.25">
      <c r="A43" s="92" t="s">
        <v>129</v>
      </c>
      <c r="B43" s="27"/>
      <c r="C43" s="27"/>
      <c r="D43" s="27"/>
      <c r="E43" s="95"/>
      <c r="F43" s="95"/>
      <c r="G43" s="95"/>
      <c r="H43" s="95"/>
      <c r="I43" s="27"/>
      <c r="J43" s="95"/>
      <c r="K43" s="95"/>
      <c r="L43" s="95"/>
      <c r="M43" s="95"/>
      <c r="N43" s="149">
        <v>4000000</v>
      </c>
      <c r="O43" s="28" t="s">
        <v>40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s="87" customFormat="1" ht="35.25" customHeight="1" x14ac:dyDescent="0.25">
      <c r="A44" s="121" t="s">
        <v>118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150">
        <v>0</v>
      </c>
      <c r="O44" s="28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s="87" customFormat="1" ht="27.75" customHeight="1" x14ac:dyDescent="0.25">
      <c r="A45" s="121" t="s">
        <v>119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150">
        <v>0</v>
      </c>
      <c r="O45" s="28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6.75" customHeight="1" x14ac:dyDescent="0.25">
      <c r="A46" s="93" t="s">
        <v>42</v>
      </c>
      <c r="B46" s="29"/>
      <c r="C46" s="29"/>
      <c r="D46" s="29"/>
      <c r="E46" s="98"/>
      <c r="F46" s="98"/>
      <c r="G46" s="98"/>
      <c r="H46" s="98"/>
      <c r="I46" s="29"/>
      <c r="J46" s="98"/>
      <c r="K46" s="98"/>
      <c r="L46" s="98"/>
      <c r="M46" s="98"/>
      <c r="N46" s="149">
        <f>N41-N42-N43-N44-N45</f>
        <v>9601846954.8700008</v>
      </c>
      <c r="O46" s="26" t="s">
        <v>40</v>
      </c>
      <c r="P46" s="30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7.75" customHeight="1" x14ac:dyDescent="0.25">
      <c r="A47" s="90" t="s">
        <v>43</v>
      </c>
      <c r="B47" s="23"/>
      <c r="C47" s="23"/>
      <c r="D47" s="23"/>
      <c r="E47" s="96"/>
      <c r="F47" s="96"/>
      <c r="G47" s="96"/>
      <c r="H47" s="96"/>
      <c r="I47" s="23"/>
      <c r="J47" s="96"/>
      <c r="K47" s="96"/>
      <c r="L47" s="96"/>
      <c r="M47" s="96"/>
      <c r="N47" s="135">
        <f>ROUND(N38+O38,2)</f>
        <v>329684731.85000002</v>
      </c>
      <c r="O47" s="31">
        <f>N47/N46</f>
        <v>3.4299999999999997E-2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7.75" customHeight="1" x14ac:dyDescent="0.25">
      <c r="A48" s="91" t="s">
        <v>44</v>
      </c>
      <c r="B48" s="25"/>
      <c r="C48" s="25"/>
      <c r="D48" s="25"/>
      <c r="E48" s="97"/>
      <c r="F48" s="97"/>
      <c r="G48" s="97"/>
      <c r="H48" s="97"/>
      <c r="I48" s="25"/>
      <c r="J48" s="97"/>
      <c r="K48" s="97"/>
      <c r="L48" s="97"/>
      <c r="M48" s="97"/>
      <c r="N48" s="151">
        <f>N46*O48</f>
        <v>576110817.28999996</v>
      </c>
      <c r="O48" s="32">
        <v>0.06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7.75" customHeight="1" x14ac:dyDescent="0.25">
      <c r="A49" s="94" t="s">
        <v>45</v>
      </c>
      <c r="B49" s="33"/>
      <c r="C49" s="33"/>
      <c r="D49" s="33"/>
      <c r="E49" s="99"/>
      <c r="F49" s="99"/>
      <c r="G49" s="99"/>
      <c r="H49" s="99"/>
      <c r="I49" s="33"/>
      <c r="J49" s="99"/>
      <c r="K49" s="99"/>
      <c r="L49" s="99"/>
      <c r="M49" s="99"/>
      <c r="N49" s="152">
        <f>FLOOR(0.95*N48,0.0000000001)</f>
        <v>547305276.42999995</v>
      </c>
      <c r="O49" s="32">
        <f>O48*95%</f>
        <v>5.7000000000000002E-2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7.75" customHeight="1" x14ac:dyDescent="0.25">
      <c r="A50" s="94" t="s">
        <v>46</v>
      </c>
      <c r="B50" s="33"/>
      <c r="C50" s="33"/>
      <c r="D50" s="33"/>
      <c r="E50" s="99"/>
      <c r="F50" s="99"/>
      <c r="G50" s="99"/>
      <c r="H50" s="99"/>
      <c r="I50" s="33"/>
      <c r="J50" s="99"/>
      <c r="K50" s="99"/>
      <c r="L50" s="99"/>
      <c r="M50" s="99"/>
      <c r="N50" s="152">
        <f>0.9*N48</f>
        <v>518499735.56</v>
      </c>
      <c r="O50" s="32">
        <f>O48*90%</f>
        <v>5.3999999999999999E-2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75" t="s">
        <v>130</v>
      </c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35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129" t="s">
        <v>131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5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35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3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35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3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35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34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35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1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7.75" customHeight="1" x14ac:dyDescent="0.4">
      <c r="A59" s="36" t="s">
        <v>48</v>
      </c>
      <c r="C59" s="147" t="s">
        <v>49</v>
      </c>
      <c r="D59" s="147"/>
      <c r="E59" s="147"/>
      <c r="F59" s="136"/>
      <c r="I59" s="177" t="s">
        <v>50</v>
      </c>
      <c r="J59" s="177"/>
      <c r="K59" s="177"/>
      <c r="L59" s="177"/>
      <c r="N59" s="177" t="s">
        <v>51</v>
      </c>
      <c r="O59" s="159"/>
      <c r="P59" s="37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7.75" customHeight="1" x14ac:dyDescent="0.4">
      <c r="A60" s="36" t="s">
        <v>52</v>
      </c>
      <c r="C60" s="179" t="s">
        <v>53</v>
      </c>
      <c r="D60" s="159"/>
      <c r="E60" s="159"/>
      <c r="F60" s="136"/>
      <c r="I60" s="178" t="s">
        <v>54</v>
      </c>
      <c r="J60" s="178"/>
      <c r="K60" s="178"/>
      <c r="L60" s="178"/>
      <c r="N60" s="178" t="s">
        <v>55</v>
      </c>
      <c r="O60" s="159"/>
      <c r="P60" s="37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1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3.25" customHeight="1" x14ac:dyDescent="0.25">
      <c r="A62" s="173"/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1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1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1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1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1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1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1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1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1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1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1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1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1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1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1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1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1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1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1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1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1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1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1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1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1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1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1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1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1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1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1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1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1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1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1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1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1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1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1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1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1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1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1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1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1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1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1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1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1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1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1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1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1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1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1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1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1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1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1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1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1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1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1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1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1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1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1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1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1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1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1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1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1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1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1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1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1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1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1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1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1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1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1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1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1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1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1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1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1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1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1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1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1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1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1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1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1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1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1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1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1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1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1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1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1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1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1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1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1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1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1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1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1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1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1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1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1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1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1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1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1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1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1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1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1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1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1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1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1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1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1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1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1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1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1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1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1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1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1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1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1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1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1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1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1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1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1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1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1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1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1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1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1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1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1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1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1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1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1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1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1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1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1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1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1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1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1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1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1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1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1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1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1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1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1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1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1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1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1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1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1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1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1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1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1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1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1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1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1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1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1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1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1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1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1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1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1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1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1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1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1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1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1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1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1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1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1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1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1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1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1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1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1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1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1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1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1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1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1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1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1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1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1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1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1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1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1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1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1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1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1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1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1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1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1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1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1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1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1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1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1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1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1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1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1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1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1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1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1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1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1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1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1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1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1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1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1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1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1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1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1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1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1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1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1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1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1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1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1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1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1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1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1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1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1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1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1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1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1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1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1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1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1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1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1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1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1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1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1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1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1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1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1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1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1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1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1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1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1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1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1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1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1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1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1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1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1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1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1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1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1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1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1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1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1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1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1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1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1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1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1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1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1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1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1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1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1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1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1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1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1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1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1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1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1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1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1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1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1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1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1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1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1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1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1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1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1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1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1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1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1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1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1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1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1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1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1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1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1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1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1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1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1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1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1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1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1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1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1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1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1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1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1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1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1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1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1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1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1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1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1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1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1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1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1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1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1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1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1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1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1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1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1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1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1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1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1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1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1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1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1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1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1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1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1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1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1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1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1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1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1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1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1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1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1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1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1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1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1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1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1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1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1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1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1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1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1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1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1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1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1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1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1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1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1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1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1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1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1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1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1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1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1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1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1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1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1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1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1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1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1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1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1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1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1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1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1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1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1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1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1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1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1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1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1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1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1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1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1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1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1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1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1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1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1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1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1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1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1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1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1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1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1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1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1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1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1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1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1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1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1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1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1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1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1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1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1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1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1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1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1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1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1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1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1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1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1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1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1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1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1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1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1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1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1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1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1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1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1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1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1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1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1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1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1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1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1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1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1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1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1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1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1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1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1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1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1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1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1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1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1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1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1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1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1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1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1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1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1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1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1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1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1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1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1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1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1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1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1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1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1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1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1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1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1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1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1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1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1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1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1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1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1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1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1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1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1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1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1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1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1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1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1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1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1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1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1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1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1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1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1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1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1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1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1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1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1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1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1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1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1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1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1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1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1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1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1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1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1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1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1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1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1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1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1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1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1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1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1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1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1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1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1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1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1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1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1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1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1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1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1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1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1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1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1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1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1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1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1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1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1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1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1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1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1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1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1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1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1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1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1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1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1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1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1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1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1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1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1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1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1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1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1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1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1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1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1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1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1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1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1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1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1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1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1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1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1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1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1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1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1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1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1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1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1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1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1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1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1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1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1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1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1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1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1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1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1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1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1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1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1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1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1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1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1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1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1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1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1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1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1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1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1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1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1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1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1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1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1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1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1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1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1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1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1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1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1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1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1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1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1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1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1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1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1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1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1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1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28">
    <mergeCell ref="A62:O62"/>
    <mergeCell ref="A52:N52"/>
    <mergeCell ref="N59:O59"/>
    <mergeCell ref="N60:O60"/>
    <mergeCell ref="I60:L60"/>
    <mergeCell ref="I59:L59"/>
    <mergeCell ref="C60:E60"/>
    <mergeCell ref="F17:F20"/>
    <mergeCell ref="G17:G20"/>
    <mergeCell ref="H17:H20"/>
    <mergeCell ref="A5:O5"/>
    <mergeCell ref="A6:O6"/>
    <mergeCell ref="A9:O9"/>
    <mergeCell ref="A10:O10"/>
    <mergeCell ref="A11:O11"/>
    <mergeCell ref="A12:O12"/>
    <mergeCell ref="A15:O15"/>
    <mergeCell ref="B17:B20"/>
    <mergeCell ref="C17:C20"/>
    <mergeCell ref="D17:D20"/>
    <mergeCell ref="A16:O16"/>
    <mergeCell ref="A17:A20"/>
    <mergeCell ref="E17:E20"/>
    <mergeCell ref="J17:J20"/>
    <mergeCell ref="K17:K20"/>
    <mergeCell ref="L17:L20"/>
    <mergeCell ref="M17:M20"/>
    <mergeCell ref="I17:I20"/>
  </mergeCells>
  <pageMargins left="0.25" right="0.25" top="0.75" bottom="0.75" header="0" footer="0"/>
  <pageSetup paperSize="9" scale="34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>
              <from>
                <xdr:col>6</xdr:col>
                <xdr:colOff>152400</xdr:colOff>
                <xdr:row>0</xdr:row>
                <xdr:rowOff>0</xdr:rowOff>
              </from>
              <to>
                <xdr:col>7</xdr:col>
                <xdr:colOff>152400</xdr:colOff>
                <xdr:row>4</xdr:row>
                <xdr:rowOff>9525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6"/>
  <sheetViews>
    <sheetView zoomScale="170" zoomScaleNormal="170" workbookViewId="0">
      <pane xSplit="1" topLeftCell="B1" activePane="topRight" state="frozen"/>
      <selection activeCell="A20" sqref="A20"/>
      <selection pane="topRight" activeCell="F18" sqref="F18:F19"/>
    </sheetView>
  </sheetViews>
  <sheetFormatPr defaultColWidth="12.5703125" defaultRowHeight="15" customHeight="1" x14ac:dyDescent="0.2"/>
  <cols>
    <col min="1" max="1" width="65.28515625" customWidth="1"/>
    <col min="2" max="2" width="18.85546875" customWidth="1"/>
    <col min="3" max="3" width="15" customWidth="1"/>
    <col min="4" max="4" width="15.7109375" customWidth="1"/>
    <col min="5" max="5" width="15" customWidth="1"/>
    <col min="6" max="6" width="19.7109375" customWidth="1"/>
    <col min="7" max="7" width="19.28515625" customWidth="1"/>
    <col min="8" max="8" width="17.85546875" customWidth="1"/>
    <col min="9" max="9" width="17.28515625" customWidth="1"/>
    <col min="10" max="10" width="21.7109375" customWidth="1"/>
    <col min="11" max="11" width="3.140625" customWidth="1"/>
    <col min="12" max="12" width="8" customWidth="1"/>
    <col min="13" max="13" width="17.42578125" customWidth="1"/>
    <col min="14" max="26" width="8" customWidth="1"/>
  </cols>
  <sheetData>
    <row r="1" spans="1:10" ht="12.75" customHeight="1" x14ac:dyDescent="0.2"/>
    <row r="2" spans="1:10" ht="12.75" customHeight="1" x14ac:dyDescent="0.2"/>
    <row r="3" spans="1:10" ht="12.75" customHeight="1" x14ac:dyDescent="0.2"/>
    <row r="4" spans="1:10" ht="12.75" customHeight="1" x14ac:dyDescent="0.2"/>
    <row r="5" spans="1:10" ht="12.75" customHeight="1" x14ac:dyDescent="0.2"/>
    <row r="6" spans="1:10" ht="12.75" customHeight="1" x14ac:dyDescent="0.2">
      <c r="A6" s="158" t="s">
        <v>0</v>
      </c>
      <c r="B6" s="159"/>
      <c r="C6" s="159"/>
      <c r="D6" s="159"/>
      <c r="E6" s="159"/>
      <c r="F6" s="159"/>
      <c r="G6" s="159"/>
      <c r="H6" s="159"/>
      <c r="I6" s="159"/>
      <c r="J6" s="159"/>
    </row>
    <row r="7" spans="1:10" ht="12.75" customHeight="1" x14ac:dyDescent="0.2">
      <c r="A7" s="158" t="s">
        <v>1</v>
      </c>
      <c r="B7" s="159"/>
      <c r="C7" s="159"/>
      <c r="D7" s="159"/>
      <c r="E7" s="159"/>
      <c r="F7" s="159"/>
      <c r="G7" s="159"/>
      <c r="H7" s="159"/>
      <c r="I7" s="159"/>
      <c r="J7" s="159"/>
    </row>
    <row r="8" spans="1:10" ht="12.75" customHeight="1" x14ac:dyDescent="0.2">
      <c r="A8" s="4"/>
      <c r="B8" s="4"/>
      <c r="C8" s="4"/>
    </row>
    <row r="9" spans="1:10" ht="12.75" customHeight="1" x14ac:dyDescent="0.2">
      <c r="A9" s="4"/>
      <c r="B9" s="4"/>
      <c r="C9" s="4"/>
    </row>
    <row r="10" spans="1:10" ht="12.75" customHeight="1" x14ac:dyDescent="0.2">
      <c r="A10" s="158" t="s">
        <v>2</v>
      </c>
      <c r="B10" s="159"/>
      <c r="C10" s="159"/>
      <c r="D10" s="159"/>
      <c r="E10" s="159"/>
      <c r="F10" s="159"/>
      <c r="G10" s="159"/>
      <c r="H10" s="159"/>
      <c r="I10" s="159"/>
      <c r="J10" s="159"/>
    </row>
    <row r="11" spans="1:10" ht="12.75" customHeight="1" x14ac:dyDescent="0.2">
      <c r="A11" s="180" t="s">
        <v>56</v>
      </c>
      <c r="B11" s="159"/>
      <c r="C11" s="159"/>
      <c r="D11" s="159"/>
      <c r="E11" s="159"/>
      <c r="F11" s="159"/>
      <c r="G11" s="159"/>
      <c r="H11" s="159"/>
      <c r="I11" s="159"/>
      <c r="J11" s="159"/>
    </row>
    <row r="12" spans="1:10" ht="12.75" customHeight="1" x14ac:dyDescent="0.2">
      <c r="A12" s="158" t="s">
        <v>4</v>
      </c>
      <c r="B12" s="159"/>
      <c r="C12" s="159"/>
      <c r="D12" s="159"/>
      <c r="E12" s="159"/>
      <c r="F12" s="159"/>
      <c r="G12" s="159"/>
      <c r="H12" s="159"/>
      <c r="I12" s="159"/>
      <c r="J12" s="159"/>
    </row>
    <row r="13" spans="1:10" ht="12.75" customHeight="1" x14ac:dyDescent="0.2">
      <c r="A13" s="180" t="s">
        <v>57</v>
      </c>
      <c r="B13" s="159"/>
      <c r="C13" s="159"/>
      <c r="D13" s="159"/>
      <c r="E13" s="159"/>
      <c r="F13" s="159"/>
      <c r="G13" s="159"/>
      <c r="H13" s="159"/>
      <c r="I13" s="159"/>
      <c r="J13" s="159"/>
    </row>
    <row r="14" spans="1:10" ht="12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2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2.75" customHeight="1" x14ac:dyDescent="0.2">
      <c r="A16" s="181" t="s">
        <v>58</v>
      </c>
      <c r="B16" s="159"/>
      <c r="C16" s="159"/>
      <c r="D16" s="39"/>
      <c r="E16" s="39"/>
      <c r="F16" s="39"/>
      <c r="G16" s="40"/>
      <c r="H16" s="40"/>
      <c r="I16" s="2"/>
      <c r="J16" s="41">
        <v>1</v>
      </c>
    </row>
    <row r="17" spans="1:26" ht="12" customHeight="1" x14ac:dyDescent="0.2">
      <c r="A17" s="188" t="s">
        <v>59</v>
      </c>
      <c r="B17" s="187" t="s">
        <v>60</v>
      </c>
      <c r="C17" s="184" t="s">
        <v>61</v>
      </c>
      <c r="D17" s="185"/>
      <c r="E17" s="185"/>
      <c r="F17" s="186"/>
      <c r="G17" s="187" t="s">
        <v>62</v>
      </c>
      <c r="H17" s="187" t="s">
        <v>63</v>
      </c>
      <c r="I17" s="187" t="s">
        <v>64</v>
      </c>
      <c r="J17" s="187" t="s">
        <v>65</v>
      </c>
    </row>
    <row r="18" spans="1:26" ht="24" customHeight="1" x14ac:dyDescent="0.2">
      <c r="A18" s="166"/>
      <c r="B18" s="166"/>
      <c r="C18" s="184" t="s">
        <v>66</v>
      </c>
      <c r="D18" s="186"/>
      <c r="E18" s="187" t="s">
        <v>67</v>
      </c>
      <c r="F18" s="182" t="s">
        <v>68</v>
      </c>
      <c r="G18" s="166"/>
      <c r="H18" s="166"/>
      <c r="I18" s="166"/>
      <c r="J18" s="166"/>
    </row>
    <row r="19" spans="1:26" ht="37.5" customHeight="1" x14ac:dyDescent="0.2">
      <c r="A19" s="166"/>
      <c r="B19" s="167"/>
      <c r="C19" s="42" t="s">
        <v>69</v>
      </c>
      <c r="D19" s="42" t="s">
        <v>70</v>
      </c>
      <c r="E19" s="167"/>
      <c r="F19" s="183"/>
      <c r="G19" s="167"/>
      <c r="H19" s="166"/>
      <c r="I19" s="166"/>
      <c r="J19" s="167"/>
    </row>
    <row r="20" spans="1:26" ht="12.75" customHeight="1" x14ac:dyDescent="0.2">
      <c r="A20" s="167"/>
      <c r="B20" s="42" t="s">
        <v>19</v>
      </c>
      <c r="C20" s="42" t="s">
        <v>20</v>
      </c>
      <c r="D20" s="42" t="s">
        <v>71</v>
      </c>
      <c r="E20" s="43" t="s">
        <v>72</v>
      </c>
      <c r="F20" s="43" t="s">
        <v>73</v>
      </c>
      <c r="G20" s="44" t="s">
        <v>74</v>
      </c>
      <c r="H20" s="167"/>
      <c r="I20" s="167"/>
      <c r="J20" s="42"/>
    </row>
    <row r="21" spans="1:26" ht="23.25" customHeight="1" x14ac:dyDescent="0.2">
      <c r="A21" s="45" t="s">
        <v>75</v>
      </c>
      <c r="B21" s="46">
        <f>B22+B23+B24</f>
        <v>67785097.739999995</v>
      </c>
      <c r="C21" s="46">
        <f t="shared" ref="C21:I21" si="0">C22+C23</f>
        <v>0</v>
      </c>
      <c r="D21" s="46">
        <f>D22+D23+D24</f>
        <v>8986.67</v>
      </c>
      <c r="E21" s="46">
        <f>E22+E23+E24</f>
        <v>89454.19</v>
      </c>
      <c r="F21" s="46">
        <f>F22+F23+F24</f>
        <v>211331.52</v>
      </c>
      <c r="G21" s="46">
        <f>G22+G23+G24</f>
        <v>67475325.359999999</v>
      </c>
      <c r="H21" s="46">
        <f>H22+H23+H24</f>
        <v>50185412.200000003</v>
      </c>
      <c r="I21" s="46">
        <f t="shared" si="0"/>
        <v>0</v>
      </c>
      <c r="J21" s="46">
        <f>G21-H21</f>
        <v>17289913.16</v>
      </c>
    </row>
    <row r="22" spans="1:26" ht="23.25" customHeight="1" x14ac:dyDescent="0.2">
      <c r="A22" s="47" t="s">
        <v>76</v>
      </c>
      <c r="B22" s="48">
        <v>66102605.189999998</v>
      </c>
      <c r="C22" s="46">
        <v>0</v>
      </c>
      <c r="D22" s="48">
        <v>0</v>
      </c>
      <c r="E22" s="48">
        <v>89454.19</v>
      </c>
      <c r="F22" s="48">
        <v>211331.52</v>
      </c>
      <c r="G22" s="49">
        <f t="shared" ref="G22:G24" si="1">B22-(C22+D22+E22+F22)</f>
        <v>65801819.479999997</v>
      </c>
      <c r="H22" s="48">
        <v>50172207.18</v>
      </c>
      <c r="I22" s="48">
        <v>0</v>
      </c>
      <c r="J22" s="46">
        <f>G22-H22</f>
        <v>15629612.300000001</v>
      </c>
    </row>
    <row r="23" spans="1:26" ht="23.25" customHeight="1" x14ac:dyDescent="0.2">
      <c r="A23" s="50" t="s">
        <v>77</v>
      </c>
      <c r="B23" s="48">
        <v>1673505.88</v>
      </c>
      <c r="C23" s="48">
        <v>0</v>
      </c>
      <c r="D23" s="48">
        <v>0</v>
      </c>
      <c r="E23" s="48">
        <v>0</v>
      </c>
      <c r="F23" s="48">
        <v>0</v>
      </c>
      <c r="G23" s="49">
        <f t="shared" si="1"/>
        <v>1673505.88</v>
      </c>
      <c r="H23" s="48">
        <v>13205.02</v>
      </c>
      <c r="I23" s="48">
        <v>0</v>
      </c>
      <c r="J23" s="46">
        <f>G23-H23</f>
        <v>1660300.86</v>
      </c>
    </row>
    <row r="24" spans="1:26" ht="23.25" customHeight="1" x14ac:dyDescent="0.2">
      <c r="A24" s="50" t="s">
        <v>78</v>
      </c>
      <c r="B24" s="48">
        <v>8986.67</v>
      </c>
      <c r="C24" s="46">
        <v>0</v>
      </c>
      <c r="D24" s="48">
        <v>8986.67</v>
      </c>
      <c r="E24" s="46">
        <v>0</v>
      </c>
      <c r="F24" s="46">
        <v>0</v>
      </c>
      <c r="G24" s="49">
        <f t="shared" si="1"/>
        <v>0</v>
      </c>
      <c r="H24" s="48">
        <v>0</v>
      </c>
      <c r="I24" s="46">
        <v>0</v>
      </c>
      <c r="J24" s="46">
        <f>G24-H24</f>
        <v>0</v>
      </c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23.25" customHeight="1" x14ac:dyDescent="0.2">
      <c r="A25" s="45" t="s">
        <v>79</v>
      </c>
      <c r="B25" s="46">
        <f>B26+B27+B28+B29+B30+B31+B32+B33+B34+B35</f>
        <v>82307003.980000004</v>
      </c>
      <c r="C25" s="46">
        <f>+C26+C27+C28+C29+C30+C31+C32+C33+C34+C35</f>
        <v>0</v>
      </c>
      <c r="D25" s="46">
        <f>D26+D27+D28+D29+D30+D31+D32+D33+D34+D35</f>
        <v>14164.5</v>
      </c>
      <c r="E25" s="46">
        <f>E26+E27+E28+E29+E30+E31+E32+E33+E34+E35</f>
        <v>196760.09</v>
      </c>
      <c r="F25" s="46">
        <f>F26+F27+F28+F29+F30+F31+F32+F33+F34+F35</f>
        <v>150436.32</v>
      </c>
      <c r="G25" s="84">
        <f>G26+G27+G28+G29+G30+G31+G32+G33+G34+G35</f>
        <v>81945643.069999993</v>
      </c>
      <c r="H25" s="84">
        <f>H26+H27+H28+H29+H30+H31+H32+H33+H34+H35</f>
        <v>16789102.120000001</v>
      </c>
      <c r="I25" s="46">
        <f>+I26+I27+I28+I29+I30+I31+I32+I33+I34+I35</f>
        <v>0</v>
      </c>
      <c r="J25" s="46">
        <f>J26+J27+J28+J29+J30+J31+J32+J33+J34+J35</f>
        <v>65156540.950000003</v>
      </c>
    </row>
    <row r="26" spans="1:26" ht="23.25" customHeight="1" x14ac:dyDescent="0.2">
      <c r="A26" s="47" t="s">
        <v>80</v>
      </c>
      <c r="B26" s="48">
        <v>2729123.45</v>
      </c>
      <c r="C26" s="46">
        <v>0</v>
      </c>
      <c r="D26" s="48">
        <v>0</v>
      </c>
      <c r="E26" s="48">
        <v>76882</v>
      </c>
      <c r="F26" s="46">
        <v>0</v>
      </c>
      <c r="G26" s="49">
        <f t="shared" ref="G26:G34" si="2">B26-(C26+D26+E26+F26)</f>
        <v>2652241.4500000002</v>
      </c>
      <c r="H26" s="48">
        <v>321404.59000000003</v>
      </c>
      <c r="I26" s="46"/>
      <c r="J26" s="46">
        <f t="shared" ref="J26:J35" si="3">G26-H26</f>
        <v>2330836.86</v>
      </c>
      <c r="K26" s="51"/>
      <c r="L26" s="51"/>
      <c r="M26" s="85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23.25" customHeight="1" x14ac:dyDescent="0.2">
      <c r="A27" s="47" t="s">
        <v>81</v>
      </c>
      <c r="B27" s="48">
        <v>1894367.7</v>
      </c>
      <c r="C27" s="46">
        <v>0</v>
      </c>
      <c r="D27" s="48">
        <v>4400</v>
      </c>
      <c r="E27" s="46">
        <v>0</v>
      </c>
      <c r="F27" s="48">
        <v>4385.0200000000004</v>
      </c>
      <c r="G27" s="49">
        <f t="shared" si="2"/>
        <v>1885582.68</v>
      </c>
      <c r="H27" s="48">
        <v>224162.1</v>
      </c>
      <c r="I27" s="46">
        <v>0</v>
      </c>
      <c r="J27" s="46">
        <f t="shared" si="3"/>
        <v>1661420.58</v>
      </c>
      <c r="M27" s="86"/>
    </row>
    <row r="28" spans="1:26" ht="23.25" customHeight="1" x14ac:dyDescent="0.2">
      <c r="A28" s="47" t="s">
        <v>114</v>
      </c>
      <c r="B28" s="48">
        <v>0</v>
      </c>
      <c r="C28" s="46">
        <v>0</v>
      </c>
      <c r="D28" s="48">
        <v>0</v>
      </c>
      <c r="E28" s="46">
        <v>0</v>
      </c>
      <c r="F28" s="48">
        <v>0</v>
      </c>
      <c r="G28" s="49">
        <f t="shared" si="2"/>
        <v>0</v>
      </c>
      <c r="H28" s="48">
        <v>4995642</v>
      </c>
      <c r="I28" s="46">
        <v>0</v>
      </c>
      <c r="J28" s="46">
        <f>G28-H28</f>
        <v>-4995642</v>
      </c>
      <c r="L28" s="51"/>
      <c r="M28" s="85"/>
      <c r="N28" s="51"/>
      <c r="O28" s="51"/>
    </row>
    <row r="29" spans="1:26" ht="23.25" customHeight="1" x14ac:dyDescent="0.2">
      <c r="A29" s="47" t="s">
        <v>82</v>
      </c>
      <c r="B29" s="48">
        <v>41739484.829999998</v>
      </c>
      <c r="C29" s="46"/>
      <c r="D29" s="48"/>
      <c r="E29" s="48">
        <v>119878.09</v>
      </c>
      <c r="F29" s="48">
        <v>91515.63</v>
      </c>
      <c r="G29" s="49">
        <f t="shared" si="2"/>
        <v>41528091.109999999</v>
      </c>
      <c r="H29" s="48">
        <v>1649880.2</v>
      </c>
      <c r="I29" s="46">
        <v>0</v>
      </c>
      <c r="J29" s="46">
        <f t="shared" si="3"/>
        <v>39878210.909999996</v>
      </c>
      <c r="K29" s="51"/>
      <c r="L29" s="51"/>
      <c r="M29" s="85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23.25" customHeight="1" x14ac:dyDescent="0.2">
      <c r="A30" s="47" t="s">
        <v>83</v>
      </c>
      <c r="B30" s="48">
        <v>28212797.469999999</v>
      </c>
      <c r="C30" s="46"/>
      <c r="D30" s="48">
        <v>9764.5</v>
      </c>
      <c r="E30" s="46">
        <v>0</v>
      </c>
      <c r="F30" s="48">
        <v>53710.67</v>
      </c>
      <c r="G30" s="49">
        <f t="shared" si="2"/>
        <v>28149322.300000001</v>
      </c>
      <c r="H30" s="48">
        <v>6060529.5599999996</v>
      </c>
      <c r="I30" s="46"/>
      <c r="J30" s="46">
        <f t="shared" si="3"/>
        <v>22088792.739999998</v>
      </c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23.25" customHeight="1" x14ac:dyDescent="0.2">
      <c r="A31" s="47" t="s">
        <v>84</v>
      </c>
      <c r="B31" s="48">
        <v>2971865.19</v>
      </c>
      <c r="C31" s="46">
        <v>0</v>
      </c>
      <c r="D31" s="48">
        <v>0</v>
      </c>
      <c r="E31" s="46">
        <v>0</v>
      </c>
      <c r="F31" s="48">
        <v>825</v>
      </c>
      <c r="G31" s="49">
        <f t="shared" si="2"/>
        <v>2971040.19</v>
      </c>
      <c r="H31" s="48">
        <v>38350</v>
      </c>
      <c r="I31" s="46">
        <v>0</v>
      </c>
      <c r="J31" s="46">
        <f t="shared" si="3"/>
        <v>2932690.19</v>
      </c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23.25" customHeight="1" x14ac:dyDescent="0.2">
      <c r="A32" s="47" t="s">
        <v>85</v>
      </c>
      <c r="B32" s="48">
        <v>3583608.67</v>
      </c>
      <c r="C32" s="46">
        <v>0</v>
      </c>
      <c r="D32" s="48">
        <v>0</v>
      </c>
      <c r="E32" s="46">
        <v>0</v>
      </c>
      <c r="F32" s="48">
        <v>0</v>
      </c>
      <c r="G32" s="49">
        <f t="shared" si="2"/>
        <v>3583608.67</v>
      </c>
      <c r="H32" s="48">
        <v>3499133.67</v>
      </c>
      <c r="I32" s="46">
        <v>0</v>
      </c>
      <c r="J32" s="46">
        <f t="shared" si="3"/>
        <v>84475</v>
      </c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23.25" customHeight="1" x14ac:dyDescent="0.2">
      <c r="A33" s="47" t="s">
        <v>86</v>
      </c>
      <c r="B33" s="48">
        <v>512695.41</v>
      </c>
      <c r="C33" s="46">
        <v>0</v>
      </c>
      <c r="D33" s="48">
        <v>0</v>
      </c>
      <c r="E33" s="46">
        <v>0</v>
      </c>
      <c r="F33" s="48">
        <v>0</v>
      </c>
      <c r="G33" s="49">
        <f t="shared" si="2"/>
        <v>512695.41</v>
      </c>
      <c r="H33" s="48">
        <v>0</v>
      </c>
      <c r="I33" s="46"/>
      <c r="J33" s="46">
        <f t="shared" si="3"/>
        <v>512695.41</v>
      </c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23.25" customHeight="1" x14ac:dyDescent="0.2">
      <c r="A34" s="47" t="s">
        <v>87</v>
      </c>
      <c r="B34" s="48">
        <v>663061.26</v>
      </c>
      <c r="C34" s="46">
        <v>0</v>
      </c>
      <c r="D34" s="48">
        <v>0</v>
      </c>
      <c r="E34" s="46">
        <v>0</v>
      </c>
      <c r="F34" s="48">
        <v>0</v>
      </c>
      <c r="G34" s="49">
        <f t="shared" si="2"/>
        <v>663061.26</v>
      </c>
      <c r="H34" s="48">
        <v>0</v>
      </c>
      <c r="I34" s="46"/>
      <c r="J34" s="46">
        <f t="shared" si="3"/>
        <v>663061.26</v>
      </c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2.75" customHeight="1" x14ac:dyDescent="0.2">
      <c r="A35" s="47" t="s">
        <v>88</v>
      </c>
      <c r="B35" s="46">
        <v>0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f t="shared" si="3"/>
        <v>0</v>
      </c>
    </row>
    <row r="36" spans="1:26" ht="12.75" customHeight="1" x14ac:dyDescent="0.2">
      <c r="A36" s="45" t="s">
        <v>89</v>
      </c>
      <c r="B36" s="52">
        <f>B21+B25</f>
        <v>150092101.72</v>
      </c>
      <c r="C36" s="53">
        <f t="shared" ref="C36" si="4">C25+C21</f>
        <v>0</v>
      </c>
      <c r="D36" s="52">
        <f>D25+D21</f>
        <v>23151.17</v>
      </c>
      <c r="E36" s="52">
        <f>E25+E21</f>
        <v>286214.28000000003</v>
      </c>
      <c r="F36" s="52">
        <f>F25+F21</f>
        <v>361767.84</v>
      </c>
      <c r="G36" s="52">
        <f>G25+G21</f>
        <v>149420968.43000001</v>
      </c>
      <c r="H36" s="52">
        <f>H21+H25</f>
        <v>66974514.32</v>
      </c>
      <c r="I36" s="52">
        <f t="shared" ref="I36" si="5">I21+I25</f>
        <v>0</v>
      </c>
      <c r="J36" s="52">
        <f>J21+J25</f>
        <v>82446454.109999999</v>
      </c>
    </row>
    <row r="37" spans="1:26" ht="14.25" customHeight="1" x14ac:dyDescent="0.2">
      <c r="A37" s="189" t="s">
        <v>47</v>
      </c>
      <c r="B37" s="189"/>
      <c r="C37" s="189"/>
      <c r="D37" s="189"/>
      <c r="E37" s="189"/>
      <c r="F37" s="189"/>
      <c r="G37" s="189"/>
      <c r="H37" s="189"/>
      <c r="I37" s="189"/>
      <c r="J37" s="189"/>
      <c r="K37" s="88"/>
      <c r="L37" s="88"/>
      <c r="M37" s="88"/>
      <c r="N37" s="88"/>
    </row>
    <row r="38" spans="1:26" ht="12.75" customHeight="1" x14ac:dyDescent="0.2">
      <c r="A38" s="54"/>
      <c r="B38" s="55"/>
      <c r="C38" s="56"/>
      <c r="D38" s="55"/>
      <c r="E38" s="55"/>
      <c r="F38" s="55"/>
      <c r="G38" s="55"/>
      <c r="H38" s="55"/>
      <c r="I38" s="54"/>
      <c r="J38" s="55"/>
    </row>
    <row r="39" spans="1:26" ht="12.75" customHeight="1" x14ac:dyDescent="0.2">
      <c r="A39" s="57"/>
      <c r="B39" s="58"/>
      <c r="C39" s="59"/>
      <c r="D39" s="58"/>
      <c r="E39" s="58"/>
      <c r="F39" s="58"/>
      <c r="G39" s="58"/>
      <c r="H39" s="58"/>
      <c r="I39" s="57"/>
      <c r="J39" s="58"/>
    </row>
    <row r="40" spans="1:26" ht="12.75" customHeight="1" x14ac:dyDescent="0.2">
      <c r="A40" s="57"/>
      <c r="B40" s="58"/>
      <c r="C40" s="59"/>
      <c r="D40" s="58"/>
      <c r="E40" s="58"/>
      <c r="F40" s="58"/>
      <c r="G40" s="58"/>
      <c r="H40" s="58"/>
      <c r="I40" s="57"/>
      <c r="J40" s="58"/>
    </row>
    <row r="41" spans="1:26" ht="12.75" customHeight="1" x14ac:dyDescent="0.2">
      <c r="A41" s="57"/>
      <c r="B41" s="58"/>
      <c r="C41" s="59"/>
      <c r="D41" s="58"/>
      <c r="E41" s="58"/>
      <c r="F41" s="58"/>
      <c r="G41" s="58"/>
      <c r="H41" s="58"/>
      <c r="I41" s="57"/>
      <c r="J41" s="58"/>
    </row>
    <row r="42" spans="1:26" ht="12.75" customHeight="1" x14ac:dyDescent="0.2">
      <c r="A42" s="57"/>
      <c r="B42" s="58"/>
      <c r="C42" s="59"/>
      <c r="D42" s="58"/>
      <c r="E42" s="58"/>
      <c r="F42" s="58"/>
      <c r="G42" s="58"/>
      <c r="H42" s="58"/>
      <c r="I42" s="57"/>
      <c r="J42" s="58"/>
    </row>
    <row r="43" spans="1:26" ht="12.75" customHeight="1" x14ac:dyDescent="0.2">
      <c r="A43" s="38" t="s">
        <v>90</v>
      </c>
      <c r="B43" s="180" t="s">
        <v>49</v>
      </c>
      <c r="C43" s="159"/>
      <c r="D43" s="60"/>
      <c r="E43" s="61"/>
      <c r="F43" s="61" t="s">
        <v>50</v>
      </c>
      <c r="G43" s="61"/>
      <c r="H43" s="61"/>
      <c r="I43" s="180" t="s">
        <v>51</v>
      </c>
      <c r="J43" s="159"/>
      <c r="K43" s="61"/>
    </row>
    <row r="44" spans="1:26" ht="12.75" customHeight="1" x14ac:dyDescent="0.2">
      <c r="A44" s="4" t="s">
        <v>52</v>
      </c>
      <c r="B44" s="158" t="s">
        <v>91</v>
      </c>
      <c r="C44" s="159"/>
      <c r="D44" s="60"/>
      <c r="E44" s="158" t="s">
        <v>92</v>
      </c>
      <c r="F44" s="159"/>
      <c r="G44" s="159"/>
      <c r="H44" s="62"/>
      <c r="I44" s="158" t="s">
        <v>55</v>
      </c>
      <c r="J44" s="159"/>
      <c r="K44" s="62"/>
    </row>
    <row r="45" spans="1:26" s="80" customFormat="1" ht="12.75" customHeight="1" x14ac:dyDescent="0.2">
      <c r="A45" s="81"/>
      <c r="B45" s="81"/>
      <c r="D45" s="60"/>
      <c r="E45" s="81"/>
      <c r="H45" s="62"/>
      <c r="I45" s="81"/>
      <c r="K45" s="62"/>
    </row>
    <row r="46" spans="1:26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26" ht="12.75" customHeight="1" x14ac:dyDescent="0.25">
      <c r="A47" s="173" t="s">
        <v>112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</row>
    <row r="48" spans="1:26" ht="12.75" customHeight="1" x14ac:dyDescent="0.2">
      <c r="A48" s="61"/>
      <c r="B48" s="61"/>
      <c r="C48" s="61"/>
      <c r="D48" s="61"/>
      <c r="E48" s="2"/>
      <c r="F48" s="63"/>
      <c r="G48" s="63"/>
      <c r="H48" s="63"/>
      <c r="I48" s="63"/>
      <c r="J48" s="64"/>
    </row>
    <row r="49" spans="1:10" ht="12.75" customHeight="1" x14ac:dyDescent="0.2">
      <c r="A49" s="62"/>
      <c r="B49" s="62"/>
      <c r="C49" s="62"/>
      <c r="D49" s="62"/>
      <c r="E49" s="2"/>
      <c r="F49" s="62"/>
      <c r="G49" s="62"/>
      <c r="H49" s="62"/>
      <c r="I49" s="62"/>
      <c r="J49" s="4"/>
    </row>
    <row r="50" spans="1:10" ht="12.75" customHeight="1" x14ac:dyDescent="0.2"/>
    <row r="51" spans="1:10" ht="12.75" customHeight="1" x14ac:dyDescent="0.2"/>
    <row r="52" spans="1:10" ht="12.75" customHeight="1" x14ac:dyDescent="0.2"/>
    <row r="53" spans="1:10" ht="12.75" customHeight="1" x14ac:dyDescent="0.2"/>
    <row r="54" spans="1:10" ht="12.75" customHeight="1" x14ac:dyDescent="0.2"/>
    <row r="55" spans="1:10" ht="12.75" customHeight="1" x14ac:dyDescent="0.2"/>
    <row r="56" spans="1:10" ht="12.75" customHeight="1" x14ac:dyDescent="0.2"/>
    <row r="57" spans="1:10" ht="12.75" customHeight="1" x14ac:dyDescent="0.2"/>
    <row r="58" spans="1:10" ht="12.75" customHeight="1" x14ac:dyDescent="0.2"/>
    <row r="59" spans="1:10" ht="12.75" customHeight="1" x14ac:dyDescent="0.2"/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</sheetData>
  <mergeCells count="24">
    <mergeCell ref="A37:J37"/>
    <mergeCell ref="A47:O47"/>
    <mergeCell ref="B43:C43"/>
    <mergeCell ref="I43:J43"/>
    <mergeCell ref="B44:C44"/>
    <mergeCell ref="E44:G44"/>
    <mergeCell ref="I44:J44"/>
    <mergeCell ref="A6:J6"/>
    <mergeCell ref="A7:J7"/>
    <mergeCell ref="A10:J10"/>
    <mergeCell ref="A11:J11"/>
    <mergeCell ref="A12:J12"/>
    <mergeCell ref="A13:J13"/>
    <mergeCell ref="A16:C16"/>
    <mergeCell ref="F18:F19"/>
    <mergeCell ref="C17:F17"/>
    <mergeCell ref="G17:G19"/>
    <mergeCell ref="H17:H20"/>
    <mergeCell ref="I17:I20"/>
    <mergeCell ref="J17:J19"/>
    <mergeCell ref="C18:D18"/>
    <mergeCell ref="E18:E19"/>
    <mergeCell ref="A17:A20"/>
    <mergeCell ref="B17:B19"/>
  </mergeCells>
  <pageMargins left="0.7" right="0.7" top="0.75" bottom="0.75" header="0" footer="0"/>
  <pageSetup paperSize="9" scale="58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>
              <from>
                <xdr:col>3</xdr:col>
                <xdr:colOff>466725</xdr:colOff>
                <xdr:row>0</xdr:row>
                <xdr:rowOff>95250</xdr:rowOff>
              </from>
              <to>
                <xdr:col>4</xdr:col>
                <xdr:colOff>342900</xdr:colOff>
                <xdr:row>4</xdr:row>
                <xdr:rowOff>123825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000"/>
  <sheetViews>
    <sheetView topLeftCell="A22" zoomScale="150" zoomScaleNormal="150" workbookViewId="0">
      <selection activeCell="B20" sqref="B20"/>
    </sheetView>
  </sheetViews>
  <sheetFormatPr defaultColWidth="12.5703125" defaultRowHeight="15" customHeight="1" x14ac:dyDescent="0.2"/>
  <cols>
    <col min="1" max="1" width="59.7109375" customWidth="1"/>
    <col min="2" max="2" width="35.28515625" customWidth="1"/>
    <col min="3" max="3" width="73.140625" customWidth="1"/>
    <col min="4" max="4" width="3.42578125" customWidth="1"/>
    <col min="5" max="26" width="8" customWidth="1"/>
  </cols>
  <sheetData>
    <row r="1" spans="1:15" ht="12.75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12.75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2.75" customHeight="1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12.75" customHeight="1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12.75" customHeight="1" x14ac:dyDescent="0.2">
      <c r="A5" s="158" t="s">
        <v>0</v>
      </c>
      <c r="B5" s="159"/>
      <c r="C5" s="159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12.75" customHeight="1" x14ac:dyDescent="0.2">
      <c r="A6" s="158" t="s">
        <v>1</v>
      </c>
      <c r="B6" s="159"/>
      <c r="C6" s="159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5" ht="12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2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2.75" customHeight="1" x14ac:dyDescent="0.2">
      <c r="A9" s="158" t="s">
        <v>2</v>
      </c>
      <c r="B9" s="159"/>
      <c r="C9" s="159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1:15" ht="12.75" customHeight="1" x14ac:dyDescent="0.2">
      <c r="A10" s="180" t="s">
        <v>93</v>
      </c>
      <c r="B10" s="159"/>
      <c r="C10" s="159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1:15" ht="12.75" customHeight="1" x14ac:dyDescent="0.2">
      <c r="A11" s="158" t="s">
        <v>4</v>
      </c>
      <c r="B11" s="159"/>
      <c r="C11" s="159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spans="1:15" ht="12.75" customHeight="1" x14ac:dyDescent="0.2">
      <c r="A12" s="180" t="s">
        <v>94</v>
      </c>
      <c r="B12" s="159"/>
      <c r="C12" s="159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ht="12.75" customHeight="1" x14ac:dyDescent="0.2">
      <c r="A13" s="2"/>
      <c r="B13" s="2"/>
      <c r="C13" s="2"/>
    </row>
    <row r="14" spans="1:15" ht="12.75" customHeight="1" x14ac:dyDescent="0.2">
      <c r="A14" s="2"/>
      <c r="B14" s="2"/>
      <c r="C14" s="2"/>
    </row>
    <row r="15" spans="1:15" ht="12.75" customHeight="1" x14ac:dyDescent="0.2">
      <c r="A15" s="40" t="s">
        <v>95</v>
      </c>
      <c r="B15" s="40"/>
      <c r="C15" s="41">
        <v>1</v>
      </c>
    </row>
    <row r="16" spans="1:15" ht="12.75" customHeight="1" x14ac:dyDescent="0.2">
      <c r="A16" s="65" t="s">
        <v>96</v>
      </c>
      <c r="B16" s="192" t="s">
        <v>97</v>
      </c>
      <c r="C16" s="185"/>
    </row>
    <row r="17" spans="1:5" ht="12.75" customHeight="1" x14ac:dyDescent="0.2">
      <c r="A17" s="67" t="s">
        <v>98</v>
      </c>
      <c r="B17" s="68"/>
      <c r="C17" s="69">
        <f>'Anexo_1_Dem_Desp_Pessoal '!N46</f>
        <v>9601846954.8700008</v>
      </c>
    </row>
    <row r="18" spans="1:5" ht="12.75" customHeight="1" x14ac:dyDescent="0.2">
      <c r="A18" s="40"/>
      <c r="B18" s="40"/>
      <c r="C18" s="41"/>
    </row>
    <row r="19" spans="1:5" ht="12.75" customHeight="1" x14ac:dyDescent="0.2">
      <c r="A19" s="70" t="s">
        <v>8</v>
      </c>
      <c r="B19" s="66" t="s">
        <v>37</v>
      </c>
      <c r="C19" s="66" t="s">
        <v>99</v>
      </c>
    </row>
    <row r="20" spans="1:5" ht="12.75" customHeight="1" x14ac:dyDescent="0.2">
      <c r="A20" s="71" t="s">
        <v>100</v>
      </c>
      <c r="B20" s="72">
        <f>'Anexo_1_Dem_Desp_Pessoal '!N47</f>
        <v>329684731.85000002</v>
      </c>
      <c r="C20" s="73">
        <f>'Anexo_1_Dem_Desp_Pessoal '!O47</f>
        <v>3.4299999999999997E-2</v>
      </c>
    </row>
    <row r="21" spans="1:5" ht="12.75" customHeight="1" x14ac:dyDescent="0.2">
      <c r="A21" s="71" t="s">
        <v>101</v>
      </c>
      <c r="B21" s="72">
        <f>'Anexo_1_Dem_Desp_Pessoal '!N48</f>
        <v>576110817.28999996</v>
      </c>
      <c r="C21" s="73">
        <f>'Anexo_1_Dem_Desp_Pessoal '!O48</f>
        <v>0.06</v>
      </c>
    </row>
    <row r="22" spans="1:5" ht="12.75" customHeight="1" x14ac:dyDescent="0.2">
      <c r="A22" s="71" t="s">
        <v>102</v>
      </c>
      <c r="B22" s="72">
        <f>'Anexo_1_Dem_Desp_Pessoal '!N49</f>
        <v>547305276.42999995</v>
      </c>
      <c r="C22" s="73">
        <f>'Anexo_1_Dem_Desp_Pessoal '!O49</f>
        <v>5.7000000000000002E-2</v>
      </c>
    </row>
    <row r="23" spans="1:5" ht="12.75" customHeight="1" x14ac:dyDescent="0.2">
      <c r="A23" s="74" t="s">
        <v>103</v>
      </c>
      <c r="B23" s="75">
        <f>'Anexo_1_Dem_Desp_Pessoal '!N50</f>
        <v>518499735.56</v>
      </c>
      <c r="C23" s="76">
        <f>'Anexo_1_Dem_Desp_Pessoal '!O50</f>
        <v>5.3999999999999999E-2</v>
      </c>
    </row>
    <row r="24" spans="1:5" ht="12.75" customHeight="1" x14ac:dyDescent="0.2">
      <c r="A24" s="40"/>
      <c r="B24" s="40"/>
      <c r="C24" s="40"/>
    </row>
    <row r="25" spans="1:5" ht="12.75" customHeight="1" x14ac:dyDescent="0.2">
      <c r="A25" s="190" t="s">
        <v>104</v>
      </c>
      <c r="B25" s="187" t="s">
        <v>105</v>
      </c>
      <c r="C25" s="191" t="s">
        <v>106</v>
      </c>
    </row>
    <row r="26" spans="1:5" ht="12.75" customHeight="1" x14ac:dyDescent="0.2">
      <c r="A26" s="171"/>
      <c r="B26" s="167"/>
      <c r="C26" s="157"/>
    </row>
    <row r="27" spans="1:5" ht="12.75" customHeight="1" x14ac:dyDescent="0.2">
      <c r="A27" s="77" t="s">
        <v>107</v>
      </c>
      <c r="B27" s="75">
        <f>Anexo_5_Dem_Disp_Caixa_RP_Pagar!H36</f>
        <v>66974514.32</v>
      </c>
      <c r="C27" s="75">
        <f>Anexo_5_Dem_Disp_Caixa_RP_Pagar!J36</f>
        <v>82446454.109999999</v>
      </c>
    </row>
    <row r="28" spans="1:5" ht="12.75" customHeight="1" x14ac:dyDescent="0.2">
      <c r="A28" s="78"/>
      <c r="B28" s="78"/>
      <c r="C28" s="78"/>
    </row>
    <row r="29" spans="1:5" ht="12.75" customHeight="1" x14ac:dyDescent="0.2">
      <c r="A29" s="181" t="s">
        <v>108</v>
      </c>
      <c r="B29" s="159"/>
      <c r="C29" s="159"/>
    </row>
    <row r="30" spans="1:5" ht="12.75" customHeight="1" x14ac:dyDescent="0.2">
      <c r="A30" s="40"/>
      <c r="B30" s="79" t="s">
        <v>109</v>
      </c>
      <c r="C30" s="2"/>
    </row>
    <row r="31" spans="1:5" ht="12.75" customHeight="1" x14ac:dyDescent="0.2">
      <c r="A31" s="2"/>
      <c r="B31" s="79"/>
      <c r="C31" s="2"/>
    </row>
    <row r="32" spans="1:5" ht="12.75" customHeight="1" x14ac:dyDescent="0.2">
      <c r="A32" s="38" t="s">
        <v>110</v>
      </c>
      <c r="B32" s="2"/>
      <c r="C32" s="38" t="s">
        <v>50</v>
      </c>
      <c r="D32" s="61"/>
      <c r="E32" s="61"/>
    </row>
    <row r="33" spans="1:5" ht="12.75" customHeight="1" x14ac:dyDescent="0.2">
      <c r="A33" s="4" t="s">
        <v>52</v>
      </c>
      <c r="B33" s="2"/>
      <c r="C33" s="4" t="s">
        <v>92</v>
      </c>
      <c r="D33" s="62"/>
      <c r="E33" s="62"/>
    </row>
    <row r="34" spans="1:5" ht="12.75" customHeight="1" x14ac:dyDescent="0.2">
      <c r="A34" s="4"/>
      <c r="B34" s="2"/>
      <c r="C34" s="4"/>
      <c r="D34" s="62"/>
      <c r="E34" s="62"/>
    </row>
    <row r="35" spans="1:5" ht="12.75" customHeight="1" x14ac:dyDescent="0.2">
      <c r="A35" s="38" t="s">
        <v>111</v>
      </c>
      <c r="B35" s="2"/>
      <c r="C35" s="38" t="s">
        <v>51</v>
      </c>
      <c r="D35" s="61"/>
    </row>
    <row r="36" spans="1:5" ht="12.75" customHeight="1" x14ac:dyDescent="0.2">
      <c r="A36" s="4" t="s">
        <v>53</v>
      </c>
      <c r="B36" s="61"/>
      <c r="C36" s="4" t="s">
        <v>55</v>
      </c>
      <c r="D36" s="62"/>
    </row>
    <row r="37" spans="1:5" ht="12.75" customHeight="1" x14ac:dyDescent="0.2">
      <c r="A37" s="4"/>
      <c r="B37" s="62"/>
      <c r="C37" s="4"/>
    </row>
    <row r="38" spans="1:5" ht="12.75" customHeight="1" x14ac:dyDescent="0.2">
      <c r="A38" s="82"/>
    </row>
    <row r="39" spans="1:5" ht="12.75" customHeight="1" x14ac:dyDescent="0.2">
      <c r="A39" s="83" t="s">
        <v>113</v>
      </c>
    </row>
    <row r="40" spans="1:5" ht="12.75" customHeight="1" x14ac:dyDescent="0.2"/>
    <row r="41" spans="1:5" ht="12.75" customHeight="1" x14ac:dyDescent="0.2"/>
    <row r="42" spans="1:5" ht="12.75" customHeight="1" x14ac:dyDescent="0.2"/>
    <row r="43" spans="1:5" ht="12.75" customHeight="1" x14ac:dyDescent="0.2"/>
    <row r="44" spans="1:5" ht="12.75" customHeight="1" x14ac:dyDescent="0.2"/>
    <row r="45" spans="1:5" ht="12.75" customHeight="1" x14ac:dyDescent="0.2"/>
    <row r="46" spans="1:5" ht="12.75" customHeight="1" x14ac:dyDescent="0.2"/>
    <row r="47" spans="1:5" ht="12.75" customHeight="1" x14ac:dyDescent="0.2"/>
    <row r="48" spans="1:5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1">
    <mergeCell ref="A25:A26"/>
    <mergeCell ref="B25:B26"/>
    <mergeCell ref="C25:C26"/>
    <mergeCell ref="A29:C29"/>
    <mergeCell ref="A5:C5"/>
    <mergeCell ref="A6:C6"/>
    <mergeCell ref="A9:C9"/>
    <mergeCell ref="A10:C10"/>
    <mergeCell ref="A11:C11"/>
    <mergeCell ref="A12:C12"/>
    <mergeCell ref="B16:C16"/>
  </mergeCells>
  <pageMargins left="0.25" right="0.25" top="0.75" bottom="0.75" header="0" footer="0"/>
  <pageSetup paperSize="9" scale="86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>
              <from>
                <xdr:col>1</xdr:col>
                <xdr:colOff>1285875</xdr:colOff>
                <xdr:row>0</xdr:row>
                <xdr:rowOff>0</xdr:rowOff>
              </from>
              <to>
                <xdr:col>1</xdr:col>
                <xdr:colOff>1981200</xdr:colOff>
                <xdr:row>4</xdr:row>
                <xdr:rowOff>0</xdr:rowOff>
              </to>
            </anchor>
          </objectPr>
        </oleObject>
      </mc:Choice>
      <mc:Fallback>
        <oleObject progId="Word.Picture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Anexo_1_Dem_Desp_Pessoal </vt:lpstr>
      <vt:lpstr>Anexo_5_Dem_Disp_Caixa_RP_Pagar</vt:lpstr>
      <vt:lpstr>Anexo 6 - Simplificado</vt:lpstr>
      <vt:lpstr>Anexo_5_Dem_Disp_Caixa_RP_Pagar!Area_de_impressao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GEINC/CCONT/STN</dc:creator>
  <cp:lastModifiedBy>ssucin</cp:lastModifiedBy>
  <cp:lastPrinted>2024-09-23T15:07:52Z</cp:lastPrinted>
  <dcterms:created xsi:type="dcterms:W3CDTF">2001-09-06T15:18:59Z</dcterms:created>
  <dcterms:modified xsi:type="dcterms:W3CDTF">2024-10-04T14:26:41Z</dcterms:modified>
</cp:coreProperties>
</file>