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Drives compartilhados\GECTL\RELATÓRIO_GESTÃO_FISCAL\Relatório_Gestão_Fiscal_RGF_2023\3º Quadrimestre\"/>
    </mc:Choice>
  </mc:AlternateContent>
  <bookViews>
    <workbookView xWindow="20370" yWindow="-120" windowWidth="20730" windowHeight="11040" activeTab="2"/>
  </bookViews>
  <sheets>
    <sheet name="Anexo_1_Dem_Desp_Pessoal " sheetId="1" r:id="rId1"/>
    <sheet name="Anexo_5_Dem_Disp_Caixa_RP_Pagar" sheetId="2" r:id="rId2"/>
    <sheet name="Anexo 6 - Simplificado" sheetId="3" r:id="rId3"/>
  </sheets>
  <definedNames>
    <definedName name="Planilha_1ÁreaTotal" localSheetId="0">#REF!</definedName>
    <definedName name="Planilha_1ÁreaTotal">#REF!</definedName>
    <definedName name="Planilha_1CabGráfico" localSheetId="0">#REF!</definedName>
    <definedName name="Planilha_1CabGráfico">#REF!</definedName>
    <definedName name="Planilha_1TítCols" localSheetId="0">#REF!</definedName>
    <definedName name="Planilha_1TítCols">#REF!</definedName>
    <definedName name="Planilha_1TítLins" localSheetId="0">#REF!</definedName>
    <definedName name="Planilha_1TítLins">#REF!</definedName>
    <definedName name="Planilha_2ÁreaTotal" localSheetId="0">#REF!</definedName>
    <definedName name="Planilha_2ÁreaTotal">#REF!</definedName>
    <definedName name="Planilha_2CabGráfico" localSheetId="0">#REF!</definedName>
    <definedName name="Planilha_2CabGráfico">#REF!</definedName>
    <definedName name="Planilha_2TítCols" localSheetId="0">#REF!</definedName>
    <definedName name="Planilha_2TítCols">#REF!</definedName>
    <definedName name="Planilha_2TítLins" localSheetId="0">#REF!</definedName>
    <definedName name="Planilha_2TítLins">#REF!</definedName>
    <definedName name="Planilha_3ÁreaTotal" localSheetId="0">#REF!</definedName>
    <definedName name="Planilha_3ÁreaTotal">#REF!</definedName>
    <definedName name="Planilha_3CabGráfico" localSheetId="0">#REF!</definedName>
    <definedName name="Planilha_3CabGráfico">#REF!</definedName>
    <definedName name="Planilha_3TítCols" localSheetId="0">#REF!</definedName>
    <definedName name="Planilha_3TítCols">#REF!</definedName>
    <definedName name="Planilha_3TítLins" localSheetId="0">#REF!</definedName>
    <definedName name="Planilha_3TítLins">#REF!</definedName>
    <definedName name="Planilha_4ÁreaTotal" localSheetId="0">#REF!</definedName>
    <definedName name="Planilha_4ÁreaTotal">#REF!</definedName>
    <definedName name="Planilha_4TítCols" localSheetId="0">#REF!</definedName>
    <definedName name="Planilha_4TítCols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VpugueJJRm/fdliksoqw9nX94HhdkJ2tPphLi/jP2Bs="/>
    </ext>
  </extLst>
</workbook>
</file>

<file path=xl/calcChain.xml><?xml version="1.0" encoding="utf-8"?>
<calcChain xmlns="http://schemas.openxmlformats.org/spreadsheetml/2006/main">
  <c r="J36" i="2" l="1"/>
  <c r="J25" i="2"/>
  <c r="J24" i="2"/>
  <c r="J23" i="2"/>
  <c r="J22" i="2"/>
  <c r="J21" i="2"/>
  <c r="D36" i="2"/>
  <c r="B36" i="2"/>
  <c r="H36" i="2"/>
  <c r="H25" i="2"/>
  <c r="H21" i="2"/>
  <c r="G36" i="2"/>
  <c r="G25" i="2"/>
  <c r="G21" i="2"/>
  <c r="F36" i="2"/>
  <c r="F25" i="2"/>
  <c r="F21" i="2"/>
  <c r="E36" i="2"/>
  <c r="E25" i="2"/>
  <c r="E21" i="2"/>
  <c r="D25" i="2"/>
  <c r="D21" i="2"/>
  <c r="B25" i="2"/>
  <c r="B21" i="2"/>
  <c r="N42" i="1"/>
  <c r="N43" i="1"/>
  <c r="O21" i="1" l="1"/>
  <c r="O22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C21" i="3" l="1"/>
  <c r="J35" i="2"/>
  <c r="G34" i="2"/>
  <c r="J34" i="2" s="1"/>
  <c r="G33" i="2"/>
  <c r="J33" i="2" s="1"/>
  <c r="G32" i="2"/>
  <c r="J32" i="2" s="1"/>
  <c r="J31" i="2"/>
  <c r="G31" i="2"/>
  <c r="G30" i="2"/>
  <c r="J30" i="2" s="1"/>
  <c r="G29" i="2"/>
  <c r="J29" i="2" s="1"/>
  <c r="G28" i="2"/>
  <c r="J28" i="2" s="1"/>
  <c r="J27" i="2"/>
  <c r="G27" i="2"/>
  <c r="G26" i="2"/>
  <c r="I25" i="2"/>
  <c r="C25" i="2"/>
  <c r="C36" i="2" s="1"/>
  <c r="G24" i="2"/>
  <c r="G23" i="2"/>
  <c r="G22" i="2"/>
  <c r="I21" i="2"/>
  <c r="I36" i="2" s="1"/>
  <c r="B27" i="3"/>
  <c r="C21" i="2"/>
  <c r="O45" i="1"/>
  <c r="C23" i="3" s="1"/>
  <c r="O44" i="1"/>
  <c r="C22" i="3" s="1"/>
  <c r="N45" i="1"/>
  <c r="B23" i="3" s="1"/>
  <c r="N41" i="1"/>
  <c r="C17" i="3" s="1"/>
  <c r="K35" i="1"/>
  <c r="H35" i="1"/>
  <c r="C35" i="1"/>
  <c r="O30" i="1"/>
  <c r="M30" i="1"/>
  <c r="L30" i="1"/>
  <c r="K30" i="1"/>
  <c r="J30" i="1"/>
  <c r="I30" i="1"/>
  <c r="H30" i="1"/>
  <c r="G30" i="1"/>
  <c r="F30" i="1"/>
  <c r="E30" i="1"/>
  <c r="D30" i="1"/>
  <c r="C30" i="1"/>
  <c r="B30" i="1"/>
  <c r="O25" i="1"/>
  <c r="M25" i="1"/>
  <c r="L25" i="1"/>
  <c r="K25" i="1"/>
  <c r="J25" i="1"/>
  <c r="I25" i="1"/>
  <c r="H25" i="1"/>
  <c r="G25" i="1"/>
  <c r="F25" i="1"/>
  <c r="E25" i="1"/>
  <c r="D25" i="1"/>
  <c r="C25" i="1"/>
  <c r="B25" i="1"/>
  <c r="O35" i="1"/>
  <c r="M22" i="1"/>
  <c r="L22" i="1"/>
  <c r="L21" i="1" s="1"/>
  <c r="L35" i="1" s="1"/>
  <c r="K22" i="1"/>
  <c r="J22" i="1"/>
  <c r="I22" i="1"/>
  <c r="I21" i="1" s="1"/>
  <c r="I35" i="1" s="1"/>
  <c r="H22" i="1"/>
  <c r="G22" i="1"/>
  <c r="G21" i="1" s="1"/>
  <c r="G35" i="1" s="1"/>
  <c r="F22" i="1"/>
  <c r="E22" i="1"/>
  <c r="D22" i="1"/>
  <c r="D21" i="1" s="1"/>
  <c r="D35" i="1" s="1"/>
  <c r="C22" i="1"/>
  <c r="B22" i="1"/>
  <c r="M21" i="1"/>
  <c r="M35" i="1" s="1"/>
  <c r="K21" i="1"/>
  <c r="J21" i="1"/>
  <c r="J35" i="1" s="1"/>
  <c r="H21" i="1"/>
  <c r="F21" i="1"/>
  <c r="F35" i="1" s="1"/>
  <c r="E21" i="1"/>
  <c r="E35" i="1" s="1"/>
  <c r="C21" i="1"/>
  <c r="B21" i="1"/>
  <c r="B21" i="3" l="1"/>
  <c r="J26" i="2"/>
  <c r="C27" i="3" s="1"/>
  <c r="B35" i="1"/>
  <c r="N44" i="1"/>
  <c r="B22" i="3" s="1"/>
  <c r="B20" i="3" l="1"/>
  <c r="O42" i="1"/>
  <c r="C20" i="3" s="1"/>
</calcChain>
</file>

<file path=xl/sharedStrings.xml><?xml version="1.0" encoding="utf-8"?>
<sst xmlns="http://schemas.openxmlformats.org/spreadsheetml/2006/main" count="153" uniqueCount="126">
  <si>
    <t>PODER JUDICIÁRIO</t>
  </si>
  <si>
    <t>TRIBUNAL DE JUSTIÇA DO ESTADO DO ACRE</t>
  </si>
  <si>
    <t>RELATÓRIO DE GESTÃO FISCAL</t>
  </si>
  <si>
    <t xml:space="preserve">DEMONSTRATIVO DA DESPESA COM PESSOAL </t>
  </si>
  <si>
    <t>ORÇAMENTOS FISCAL E DA SEGURIDADE SOCIAL</t>
  </si>
  <si>
    <t>JANEIRO/2023 a DEZEMBRO/2023</t>
  </si>
  <si>
    <t xml:space="preserve"> RGF - ANEXO 1 (LRF, art. 55, inciso I, alínea "a")</t>
  </si>
  <si>
    <t>DESPESAS EXECUTADAS</t>
  </si>
  <si>
    <t>(Últimos 12 Meses)</t>
  </si>
  <si>
    <t>DESPESA COM PESSOAL</t>
  </si>
  <si>
    <t>01/2023</t>
  </si>
  <si>
    <t>02/2023</t>
  </si>
  <si>
    <t>03/2023</t>
  </si>
  <si>
    <t>04/2023</t>
  </si>
  <si>
    <t>05/2023</t>
  </si>
  <si>
    <t>06/2023</t>
  </si>
  <si>
    <t>07/2023</t>
  </si>
  <si>
    <t>08/2023</t>
  </si>
  <si>
    <t>09/2023</t>
  </si>
  <si>
    <t>10/2023</t>
  </si>
  <si>
    <t>11/2023</t>
  </si>
  <si>
    <t>12/2023</t>
  </si>
  <si>
    <t>TOTAL</t>
  </si>
  <si>
    <t>INSCRITAS EM RESTOS A PAGAR</t>
  </si>
  <si>
    <t>(ÚLTIMOS</t>
  </si>
  <si>
    <t xml:space="preserve">NÃO </t>
  </si>
  <si>
    <t>12 MESES)</t>
  </si>
  <si>
    <t xml:space="preserve"> PROCESSADOS</t>
  </si>
  <si>
    <t>(a)</t>
  </si>
  <si>
    <t>(b)</t>
  </si>
  <si>
    <t>DESPESA BRUTA COM PESSOAL (I)</t>
  </si>
  <si>
    <t xml:space="preserve"> Pessoal Ativo</t>
  </si>
  <si>
    <t>Vencimentos, Vantagens e Outras Despesas Variáveis</t>
  </si>
  <si>
    <t>Obrigações Patronais</t>
  </si>
  <si>
    <t>Pessoal Inativo e Pensionistas</t>
  </si>
  <si>
    <t>Aposentadorias, Reserva e Reformas</t>
  </si>
  <si>
    <t>Pensões</t>
  </si>
  <si>
    <r>
      <rPr>
        <b/>
        <sz val="12"/>
        <color theme="1"/>
        <rFont val="Times New Roman"/>
      </rPr>
      <t>Outras despesas de pessoal decorrentes de contratos de terceirização ou de contratação de forma indireta</t>
    </r>
    <r>
      <rPr>
        <sz val="12"/>
        <color theme="1"/>
        <rFont val="Times New Roman"/>
      </rPr>
      <t xml:space="preserve"> (§ 1º do art. 18 da LRF)</t>
    </r>
  </si>
  <si>
    <t>Despesa com Pessoal não executada Orçamentariamente</t>
  </si>
  <si>
    <t xml:space="preserve">DESPESAS NÃO COMPUTADAS (II) (§ 1º do art. 19 da LRF) </t>
  </si>
  <si>
    <t>Indenizações por Demissão e Incentivos à Demissão Voluntária e Deduções Constitucionais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</si>
  <si>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</si>
  <si>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</si>
  <si>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</si>
  <si>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</si>
  <si>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APURAÇÃO DO CUMPRIMENTO DO LIMITE LEGAL</t>
  </si>
  <si>
    <t>VALOR</t>
  </si>
  <si>
    <t xml:space="preserve">   % SOBRE A RCL AJUSTADA</t>
  </si>
  <si>
    <t>RECEITA CORRENTE LÍQUIDA - RCL (IV)</t>
  </si>
  <si>
    <t>-</t>
  </si>
  <si>
    <r>
      <rPr>
        <sz val="12"/>
        <color theme="1"/>
        <rFont val="Times New Roman"/>
      </rPr>
      <t xml:space="preserve">(-) Transferências obrigatórias da União relativas às emendas individuais (art. 166-A, §1º, da CF) (V) </t>
    </r>
    <r>
      <rPr>
        <sz val="12"/>
        <color theme="1"/>
        <rFont val="Calibri"/>
      </rPr>
      <t xml:space="preserve">  </t>
    </r>
  </si>
  <si>
    <r>
      <rPr>
        <sz val="12"/>
        <color theme="1"/>
        <rFont val="Times New Roman"/>
      </rPr>
      <t xml:space="preserve">(-) Transferências obrigatórias da União relativas às emendas de bancada (art. 166, §16, da CF) e ao vencimento dos agentes comunitários de saúde e de combate às endemias (CF, art. 198, §11) (VI) </t>
    </r>
    <r>
      <rPr>
        <sz val="12"/>
        <color theme="1"/>
        <rFont val="Calibri"/>
      </rPr>
      <t xml:space="preserve">  </t>
    </r>
  </si>
  <si>
    <t>= RECEITA CORRENTE LÍQUIDA AJUSTADA PARA CÁLCULO DOS LIMITES DA DESPESA COM PESSOAL (VII) = (IV - V - VI)</t>
  </si>
  <si>
    <t>DESPESA TOTAL COM PESSOAL - DTP (VIII) = (III a + III b)</t>
  </si>
  <si>
    <t xml:space="preserve">LIMITE MÁXIMO (IX) (incisos I, II e III, art. 20 da LRF) </t>
  </si>
  <si>
    <t xml:space="preserve">LIMITE PRUDENCIAL (X) = (0,95 x IX) (parágrafo único do art. 22 da LRF) </t>
  </si>
  <si>
    <t xml:space="preserve">LIMITE DE ALERTA (XI) = (0,90 x IX) (inciso II do §1º do art. 59 da LRF) </t>
  </si>
  <si>
    <t>FONTE: Sistema de execução orçamentária, financeira, contábil e patrimonial do Judiciário do Estado do Acre – GRP/WEB (Sistema Thema/GRP) e Demonstrativo da Receita Corrente Liquida do Estado do Acre; Unidade Responsável: Gerência de Contabilidade; Data da Emissão: 29/01/2024, 13h.</t>
  </si>
  <si>
    <r>
      <rPr>
        <sz val="22"/>
        <color theme="1"/>
        <rFont val="Times New Roman"/>
      </rPr>
      <t xml:space="preserve">Desembargadora </t>
    </r>
    <r>
      <rPr>
        <b/>
        <sz val="22"/>
        <color theme="1"/>
        <rFont val="Times New Roman"/>
      </rPr>
      <t>Regina Ferrari</t>
    </r>
  </si>
  <si>
    <t>Samya Ester da Silveira Gouveia Assis</t>
  </si>
  <si>
    <t>Alzenir Pinheiro de Carvalho</t>
  </si>
  <si>
    <t>Rodrigo Roesler</t>
  </si>
  <si>
    <t>Presidente</t>
  </si>
  <si>
    <t>Diretora de Finanças</t>
  </si>
  <si>
    <t>Gerente de Contabilidade / CRC/AC-002125/O-2</t>
  </si>
  <si>
    <t>Auditor-Chefe da Auditoria Interna</t>
  </si>
  <si>
    <t>DEMONSTRATIVO DA DISPONIBILIDADE DE CAIXA E DOS RESTOS A PAGAR</t>
  </si>
  <si>
    <t>JAN/2023 a DEZ/2023</t>
  </si>
  <si>
    <t xml:space="preserve"> RGF – ANEXO 5 (LRF, art. 55, Inciso III, alínea "a")</t>
  </si>
  <si>
    <t>IDENTIFICAÇÃO DOS RECURSOS</t>
  </si>
  <si>
    <t xml:space="preserve">DISPONIBILIDADE DE CAIXA BRUTA </t>
  </si>
  <si>
    <t>OBRIGAÇÕES FINANCEIRAS</t>
  </si>
  <si>
    <r>
      <rPr>
        <b/>
        <sz val="8"/>
        <color theme="1"/>
        <rFont val="Times New Roman"/>
      </rPr>
      <t>DISPONIBILIDADE DE CAIXA LÍQUIDA (ANTES DA INSCRIÇÃO EM RESTOS A PAGAR NÃO PROCESSADOS DO EXERCÍCIO)</t>
    </r>
    <r>
      <rPr>
        <b/>
        <sz val="6"/>
        <color theme="1"/>
        <rFont val="Times New Roman"/>
      </rPr>
      <t>1</t>
    </r>
  </si>
  <si>
    <t>RESTOS A PAGAR EMPENHADOS E NÃO LIQUIDADOS DO EXERCÍCIO</t>
  </si>
  <si>
    <t>EMPENHOS NÃO LIQUIDADOS CANCELADOS (NÃO INSCRITOS POR INSUFICIÊNCIA FINANCEIRA)</t>
  </si>
  <si>
    <t>DISPONIBILIDADE DE CAIXA LÍQUIDA (ANTES DA INSCRIÇÃO EM RESTOS A PAGAR NÃO PROCESSADOS DO EXERCÍCIO) h = (f - g)</t>
  </si>
  <si>
    <t xml:space="preserve">Restos a Pagar Liquidados e Não Pagos </t>
  </si>
  <si>
    <t>Restos a Pagar Empenhados e Não Liquidados de Exercícios Anteriores</t>
  </si>
  <si>
    <t>Demais Obrigaçãoes Fianceiras</t>
  </si>
  <si>
    <t>De Exercícios Anteriores</t>
  </si>
  <si>
    <t>Do Exercício</t>
  </si>
  <si>
    <t>(c)</t>
  </si>
  <si>
    <t>(d)</t>
  </si>
  <si>
    <t>(e)</t>
  </si>
  <si>
    <t>(f) = (a – (b + c + d + e))</t>
  </si>
  <si>
    <t>TOTAL DOS RECURSOS NÃO VINCULADOS (I)</t>
  </si>
  <si>
    <t>1500 - Recursos Não Vinculados de Impostos</t>
  </si>
  <si>
    <t>2500 - Recursos não Vinculados de Impostos - Exercício Anterior</t>
  </si>
  <si>
    <t>1501 -  Outras Restituições aos Poderes</t>
  </si>
  <si>
    <t>TOTAL DOS RECURSOS VINCULADOS (II)</t>
  </si>
  <si>
    <t>1700 - Outras Transferências Convênio ou Instrumentos Congêneres da União</t>
  </si>
  <si>
    <t>2700 - Outras Transferências Convênio ou Instrumentos Congêneres da União - Exercício Anterior</t>
  </si>
  <si>
    <t>1706 - Transferências Especial da União</t>
  </si>
  <si>
    <t>1760 - Recursos de Emolumentos, taxas e custas (FUNEJ)</t>
  </si>
  <si>
    <t>2760 - Recursos de Emolumentos, taxas e custas - Exercício Anterior (FUNEJ)</t>
  </si>
  <si>
    <t>1760 - Recursos de Emolumentos, taxas e custas (FUNSEG)</t>
  </si>
  <si>
    <t>2760 - Recursos de Emolumentos, taxas e custas - Exercício Anterior (FUNSEG)</t>
  </si>
  <si>
    <t>1760 - Recursos de Emolumentos, taxas e custas (FECOM)</t>
  </si>
  <si>
    <t>2760 - Recursos de Emolumentos, taxas e custas - Exercício Anterior (FECOM)</t>
  </si>
  <si>
    <t>Outros Recursos Vinculados</t>
  </si>
  <si>
    <t>TOTAL (III) = (I + II)</t>
  </si>
  <si>
    <r>
      <rPr>
        <sz val="10"/>
        <color theme="1"/>
        <rFont val="Times New Roman"/>
      </rPr>
      <t>Desembargadora</t>
    </r>
    <r>
      <rPr>
        <b/>
        <sz val="10"/>
        <color theme="1"/>
        <rFont val="Times New Roman"/>
      </rPr>
      <t xml:space="preserve"> Regina Ferrari</t>
    </r>
  </si>
  <si>
    <t xml:space="preserve"> Diretora de Finanças  </t>
  </si>
  <si>
    <t>Gerente de Contabilidade/CRC/AC-002125/O-2</t>
  </si>
  <si>
    <t>DEMONSTRATIVO SIMPLIFICADO DO RELATÓRIO DE GESTÃO FISCAL</t>
  </si>
  <si>
    <t>JAN/2023 A DEZ/2023</t>
  </si>
  <si>
    <t xml:space="preserve"> LRF, art. 48 - Anexo 6</t>
  </si>
  <si>
    <t>RECEITA CORRENTE LÍQUIDA</t>
  </si>
  <si>
    <t>VALOR ATÉ O QUADRIMESTRE/SEMESTRE</t>
  </si>
  <si>
    <t>Receita Corrente Líquida</t>
  </si>
  <si>
    <t>% SOBRE A RCL AJUSTADA</t>
  </si>
  <si>
    <t>Despesa Total com Pessoal - DTP</t>
  </si>
  <si>
    <t>Limite Máximo (incisos I, II e III, art. 20 da LRF) - &lt;%&gt;</t>
  </si>
  <si>
    <t>Limite Prudencial (parágrafo único, art. 22 da LRF) - &lt;%&gt;</t>
  </si>
  <si>
    <t>Limite de Alerta (inciso II do §1º do art. 59 da LRF) - &lt;%&gt;</t>
  </si>
  <si>
    <t>RESTOS A PAGAR</t>
  </si>
  <si>
    <t>INSCRIÇÃO EM RESTOS A PAGAR NÃO PROCESSADOS DO EXERCÍCIO</t>
  </si>
  <si>
    <t>DISPONIBILIDADE DE CAIXA LÍQUIDA (APÓS DA INSCRIÇÃO EM RESTOS A PAGAR NÃO PROCESSADOS DO EXERCÍCIO)</t>
  </si>
  <si>
    <t>Valor Total</t>
  </si>
  <si>
    <t>FONTE: Sistema de Administração Financeira e Patrimonial do Judiciário do Estado do Acre – GRP e Demonstrativo da Receita Corrente Liquida do Estado do Acre; Unidade Responsável: Gerência de Contabilidade; Data da Emissão: 29/01/2024,  às 11h.</t>
  </si>
  <si>
    <t xml:space="preserve">  </t>
  </si>
  <si>
    <r>
      <rPr>
        <sz val="10"/>
        <color theme="1"/>
        <rFont val="Times New Roman"/>
      </rPr>
      <t>Desembargadora</t>
    </r>
    <r>
      <rPr>
        <b/>
        <sz val="10"/>
        <color theme="1"/>
        <rFont val="Times New Roman"/>
      </rPr>
      <t xml:space="preserve"> Regina Ferrari</t>
    </r>
  </si>
  <si>
    <t>Samya Ester da Silveira Gouveia de Assis</t>
  </si>
  <si>
    <r>
      <rPr>
        <b/>
        <sz val="12"/>
        <color theme="1"/>
        <rFont val="Times New Roman"/>
        <family val="1"/>
      </rPr>
      <t>NOTA EXPLICATIVA</t>
    </r>
    <r>
      <rPr>
        <sz val="12"/>
        <color theme="1"/>
        <rFont val="Times New Roman"/>
        <family val="1"/>
      </rPr>
      <t>: republicado para corrigir os valores da coluna "INSCRITAS EM RESTOS A PAGAR NÃO PROCESSADOS"; o valor da linha "DESPESA TOTAL COM ESSOAL - DTP e o respectivo percentual.</t>
    </r>
  </si>
  <si>
    <r>
      <rPr>
        <b/>
        <sz val="12"/>
        <color theme="1"/>
        <rFont val="Times New Roman"/>
        <family val="1"/>
      </rPr>
      <t>NOTA EXPLICATIVA</t>
    </r>
    <r>
      <rPr>
        <sz val="12"/>
        <color theme="1"/>
        <rFont val="Times New Roman"/>
        <family val="1"/>
      </rPr>
      <t>: Republicado para corrigir os valores da coluna “RESTOS A PAGAR LIQUIDADOS E NÃO PAGOS.</t>
    </r>
  </si>
  <si>
    <t>NOTA EXPLICATIVA: republicado para corrigir o valor da linha "DESPESA TOTAL COM ESSOAL - DTP e o respectivo percentual.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</si>
</sst>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R$ &quot;#,##0.00_);[Red]\(&quot;R$ &quot;#,##0.00\)"/>
    <numFmt numFmtId="165" formatCode="#,##0.00_ ;\-#,##0.00\ "/>
    <numFmt numFmtId="166" formatCode="_-* #,##0.00_-;\-* #,##0.00_-;_-* &quot;-&quot;??_-;_-@"/>
    <numFmt numFmtId="167" formatCode="#,##0.00;[Red]#,##0.00"/>
  </numFmts>
  <fonts count="27" x14ac:knownFonts="1">
    <font>
      <sz val="10"/>
      <color rgb="FF000000"/>
      <name val="Arial"/>
      <scheme val="minor"/>
    </font>
    <font>
      <sz val="12"/>
      <color theme="1"/>
      <name val="Times New Roman"/>
    </font>
    <font>
      <sz val="10"/>
      <color theme="1"/>
      <name val="Arial"/>
    </font>
    <font>
      <b/>
      <sz val="12"/>
      <color theme="1"/>
      <name val="Times New Roman"/>
    </font>
    <font>
      <sz val="10"/>
      <color theme="1"/>
      <name val="Times New Roman"/>
    </font>
    <font>
      <sz val="14"/>
      <color theme="1"/>
      <name val="Times New Roman"/>
    </font>
    <font>
      <b/>
      <sz val="14"/>
      <color theme="1"/>
      <name val="Times New Roman"/>
    </font>
    <font>
      <sz val="10"/>
      <name val="Arial"/>
    </font>
    <font>
      <sz val="13"/>
      <color theme="1"/>
      <name val="Times New Roman"/>
    </font>
    <font>
      <sz val="22"/>
      <color theme="1"/>
      <name val="Times New Roman"/>
    </font>
    <font>
      <b/>
      <sz val="22"/>
      <color theme="1"/>
      <name val="Times New Roman"/>
    </font>
    <font>
      <b/>
      <sz val="10"/>
      <color theme="1"/>
      <name val="Times New Roman"/>
    </font>
    <font>
      <sz val="8"/>
      <color theme="1"/>
      <name val="Times New Roman"/>
    </font>
    <font>
      <b/>
      <sz val="8"/>
      <color theme="1"/>
      <name val="Times New Roman"/>
    </font>
    <font>
      <sz val="10"/>
      <color rgb="FF000000"/>
      <name val="Arial"/>
    </font>
    <font>
      <b/>
      <sz val="8"/>
      <color rgb="FFFF0000"/>
      <name val="Times New Roman"/>
    </font>
    <font>
      <sz val="10"/>
      <color rgb="FFFF0000"/>
      <name val="Arial"/>
    </font>
    <font>
      <b/>
      <sz val="10"/>
      <color rgb="FFFF0000"/>
      <name val="Times New Roman"/>
    </font>
    <font>
      <sz val="12"/>
      <color theme="1"/>
      <name val="Calibri"/>
    </font>
    <font>
      <b/>
      <sz val="6"/>
      <color theme="1"/>
      <name val="Times New Roman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Arial"/>
      <family val="2"/>
      <scheme val="minor"/>
    </font>
    <font>
      <sz val="8"/>
      <color rgb="FFFF0000"/>
      <name val="Times New Roma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2" borderId="11" xfId="0" applyFont="1" applyFill="1" applyBorder="1"/>
    <xf numFmtId="4" fontId="3" fillId="2" borderId="12" xfId="0" applyNumberFormat="1" applyFont="1" applyFill="1" applyBorder="1"/>
    <xf numFmtId="4" fontId="1" fillId="2" borderId="13" xfId="0" applyNumberFormat="1" applyFont="1" applyFill="1" applyBorder="1"/>
    <xf numFmtId="0" fontId="3" fillId="0" borderId="9" xfId="0" applyFont="1" applyBorder="1" applyAlignment="1">
      <alignment horizontal="left"/>
    </xf>
    <xf numFmtId="4" fontId="3" fillId="0" borderId="8" xfId="0" applyNumberFormat="1" applyFont="1" applyBorder="1"/>
    <xf numFmtId="4" fontId="1" fillId="0" borderId="14" xfId="0" applyNumberFormat="1" applyFont="1" applyBorder="1"/>
    <xf numFmtId="0" fontId="1" fillId="0" borderId="9" xfId="0" applyFont="1" applyBorder="1" applyAlignment="1">
      <alignment horizontal="left"/>
    </xf>
    <xf numFmtId="4" fontId="1" fillId="0" borderId="8" xfId="0" applyNumberFormat="1" applyFont="1" applyBorder="1"/>
    <xf numFmtId="4" fontId="1" fillId="0" borderId="14" xfId="0" applyNumberFormat="1" applyFont="1" applyBorder="1" applyAlignment="1">
      <alignment horizontal="right"/>
    </xf>
    <xf numFmtId="4" fontId="2" fillId="0" borderId="0" xfId="0" applyNumberFormat="1" applyFont="1"/>
    <xf numFmtId="0" fontId="1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/>
    <xf numFmtId="0" fontId="3" fillId="2" borderId="15" xfId="0" applyFont="1" applyFill="1" applyBorder="1"/>
    <xf numFmtId="4" fontId="3" fillId="2" borderId="16" xfId="0" applyNumberFormat="1" applyFont="1" applyFill="1" applyBorder="1"/>
    <xf numFmtId="4" fontId="1" fillId="2" borderId="17" xfId="0" applyNumberFormat="1" applyFont="1" applyFill="1" applyBorder="1"/>
    <xf numFmtId="4" fontId="3" fillId="0" borderId="0" xfId="0" applyNumberFormat="1" applyFont="1"/>
    <xf numFmtId="0" fontId="3" fillId="2" borderId="17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left"/>
    </xf>
    <xf numFmtId="165" fontId="3" fillId="0" borderId="16" xfId="0" applyNumberFormat="1" applyFont="1" applyBorder="1"/>
    <xf numFmtId="166" fontId="1" fillId="0" borderId="16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left" wrapText="1"/>
    </xf>
    <xf numFmtId="4" fontId="1" fillId="0" borderId="16" xfId="0" applyNumberFormat="1" applyFont="1" applyBorder="1"/>
    <xf numFmtId="0" fontId="1" fillId="0" borderId="16" xfId="0" applyFont="1" applyBorder="1" applyAlignment="1">
      <alignment horizontal="center"/>
    </xf>
    <xf numFmtId="49" fontId="1" fillId="3" borderId="17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10" fontId="3" fillId="2" borderId="16" xfId="0" applyNumberFormat="1" applyFont="1" applyFill="1" applyBorder="1"/>
    <xf numFmtId="166" fontId="1" fillId="0" borderId="16" xfId="0" applyNumberFormat="1" applyFont="1" applyBorder="1"/>
    <xf numFmtId="10" fontId="1" fillId="0" borderId="16" xfId="0" applyNumberFormat="1" applyFont="1" applyBorder="1"/>
    <xf numFmtId="0" fontId="3" fillId="3" borderId="17" xfId="0" applyFon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/>
    <xf numFmtId="164" fontId="12" fillId="0" borderId="0" xfId="0" applyNumberFormat="1" applyFont="1" applyAlignment="1">
      <alignment horizontal="right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wrapText="1"/>
    </xf>
    <xf numFmtId="0" fontId="13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left"/>
    </xf>
    <xf numFmtId="166" fontId="13" fillId="0" borderId="16" xfId="0" applyNumberFormat="1" applyFont="1" applyBorder="1" applyAlignment="1">
      <alignment horizontal="right" wrapText="1"/>
    </xf>
    <xf numFmtId="0" fontId="12" fillId="0" borderId="16" xfId="0" applyFont="1" applyBorder="1" applyAlignment="1">
      <alignment horizontal="left" vertical="center"/>
    </xf>
    <xf numFmtId="166" fontId="12" fillId="0" borderId="16" xfId="0" applyNumberFormat="1" applyFont="1" applyBorder="1" applyAlignment="1">
      <alignment horizontal="right" wrapText="1"/>
    </xf>
    <xf numFmtId="166" fontId="12" fillId="0" borderId="16" xfId="0" applyNumberFormat="1" applyFont="1" applyBorder="1" applyAlignment="1">
      <alignment horizontal="right"/>
    </xf>
    <xf numFmtId="0" fontId="12" fillId="0" borderId="16" xfId="0" applyFont="1" applyBorder="1" applyAlignment="1">
      <alignment horizontal="left" vertical="center" wrapText="1"/>
    </xf>
    <xf numFmtId="0" fontId="14" fillId="0" borderId="0" xfId="0" applyFont="1"/>
    <xf numFmtId="166" fontId="13" fillId="0" borderId="16" xfId="0" applyNumberFormat="1" applyFont="1" applyBorder="1" applyAlignment="1">
      <alignment horizontal="left"/>
    </xf>
    <xf numFmtId="166" fontId="13" fillId="0" borderId="16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166" fontId="13" fillId="0" borderId="0" xfId="0" applyNumberFormat="1" applyFont="1" applyAlignment="1">
      <alignment horizontal="left"/>
    </xf>
    <xf numFmtId="166" fontId="13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166" fontId="15" fillId="0" borderId="0" xfId="0" applyNumberFormat="1" applyFont="1" applyAlignment="1">
      <alignment horizontal="left"/>
    </xf>
    <xf numFmtId="166" fontId="15" fillId="0" borderId="0" xfId="0" applyNumberFormat="1" applyFont="1" applyAlignment="1">
      <alignment horizontal="right"/>
    </xf>
    <xf numFmtId="0" fontId="16" fillId="0" borderId="0" xfId="0" applyFont="1"/>
    <xf numFmtId="0" fontId="11" fillId="0" borderId="0" xfId="0" applyFont="1"/>
    <xf numFmtId="0" fontId="4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2" fillId="0" borderId="19" xfId="0" applyFont="1" applyBorder="1"/>
    <xf numFmtId="0" fontId="12" fillId="0" borderId="18" xfId="0" applyFont="1" applyBorder="1"/>
    <xf numFmtId="167" fontId="12" fillId="0" borderId="19" xfId="0" applyNumberFormat="1" applyFont="1" applyBorder="1" applyAlignment="1">
      <alignment horizontal="right"/>
    </xf>
    <xf numFmtId="0" fontId="13" fillId="0" borderId="20" xfId="0" applyFont="1" applyBorder="1" applyAlignment="1">
      <alignment horizontal="center"/>
    </xf>
    <xf numFmtId="0" fontId="12" fillId="0" borderId="14" xfId="0" applyFont="1" applyBorder="1"/>
    <xf numFmtId="166" fontId="12" fillId="0" borderId="9" xfId="0" applyNumberFormat="1" applyFont="1" applyBorder="1"/>
    <xf numFmtId="10" fontId="12" fillId="0" borderId="9" xfId="0" applyNumberFormat="1" applyFont="1" applyBorder="1"/>
    <xf numFmtId="0" fontId="12" fillId="0" borderId="6" xfId="0" applyFont="1" applyBorder="1"/>
    <xf numFmtId="166" fontId="12" fillId="0" borderId="4" xfId="0" applyNumberFormat="1" applyFont="1" applyBorder="1"/>
    <xf numFmtId="10" fontId="12" fillId="0" borderId="4" xfId="0" applyNumberFormat="1" applyFont="1" applyBorder="1"/>
    <xf numFmtId="0" fontId="12" fillId="0" borderId="20" xfId="0" applyFont="1" applyBorder="1"/>
    <xf numFmtId="0" fontId="12" fillId="0" borderId="2" xfId="0" applyFont="1" applyBorder="1"/>
    <xf numFmtId="0" fontId="2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2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0" fillId="0" borderId="0" xfId="0"/>
    <xf numFmtId="0" fontId="9" fillId="0" borderId="0" xfId="0" applyFont="1" applyAlignment="1">
      <alignment horizontal="center" wrapText="1"/>
    </xf>
    <xf numFmtId="0" fontId="3" fillId="2" borderId="18" xfId="0" applyFont="1" applyFill="1" applyBorder="1" applyAlignment="1">
      <alignment horizontal="left"/>
    </xf>
    <xf numFmtId="0" fontId="7" fillId="0" borderId="19" xfId="0" applyFont="1" applyBorder="1"/>
    <xf numFmtId="0" fontId="7" fillId="0" borderId="20" xfId="0" applyFont="1" applyBorder="1"/>
    <xf numFmtId="0" fontId="3" fillId="3" borderId="18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" fillId="3" borderId="18" xfId="0" applyFont="1" applyFill="1" applyBorder="1" applyAlignment="1">
      <alignment horizontal="left" wrapText="1"/>
    </xf>
    <xf numFmtId="49" fontId="1" fillId="3" borderId="18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/>
    <xf numFmtId="0" fontId="7" fillId="0" borderId="3" xfId="0" applyFont="1" applyBorder="1"/>
    <xf numFmtId="49" fontId="3" fillId="0" borderId="7" xfId="0" applyNumberFormat="1" applyFont="1" applyBorder="1" applyAlignment="1">
      <alignment horizontal="center" vertical="center" wrapText="1"/>
    </xf>
    <xf numFmtId="0" fontId="7" fillId="0" borderId="8" xfId="0" applyFont="1" applyBorder="1"/>
    <xf numFmtId="0" fontId="7" fillId="0" borderId="10" xfId="0" applyFont="1" applyBorder="1"/>
    <xf numFmtId="0" fontId="3" fillId="0" borderId="4" xfId="0" applyFont="1" applyBorder="1" applyAlignment="1">
      <alignment horizontal="center" vertical="center"/>
    </xf>
    <xf numFmtId="0" fontId="7" fillId="0" borderId="5" xfId="0" applyFont="1" applyBorder="1"/>
    <xf numFmtId="0" fontId="7" fillId="0" borderId="6" xfId="0" applyFont="1" applyBorder="1"/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12" fillId="0" borderId="0" xfId="0" applyFont="1" applyAlignment="1">
      <alignment horizontal="left"/>
    </xf>
    <xf numFmtId="0" fontId="13" fillId="0" borderId="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7" fillId="0" borderId="4" xfId="0" applyFont="1" applyBorder="1"/>
    <xf numFmtId="0" fontId="13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462492</xdr:colOff>
          <xdr:row>0</xdr:row>
          <xdr:rowOff>0</xdr:rowOff>
        </xdr:from>
        <xdr:to>
          <xdr:col>7</xdr:col>
          <xdr:colOff>462492</xdr:colOff>
          <xdr:row>4</xdr:row>
          <xdr:rowOff>9525</xdr:rowOff>
        </xdr:to>
        <xdr:sp macro="" textlink="">
          <xdr:nvSpPr>
            <xdr:cNvPr id="1025" name="Object 1" descr="rId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070714C-5344-6E51-1CF7-8D50B8FB80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 cap="flat" cmpd="sng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0</xdr:row>
          <xdr:rowOff>95250</xdr:rowOff>
        </xdr:from>
        <xdr:to>
          <xdr:col>4</xdr:col>
          <xdr:colOff>342900</xdr:colOff>
          <xdr:row>4</xdr:row>
          <xdr:rowOff>123825</xdr:rowOff>
        </xdr:to>
        <xdr:sp macro="" textlink="">
          <xdr:nvSpPr>
            <xdr:cNvPr id="2049" name="Object 1" descr="rId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4050C83D-6290-96C3-8C05-0DA8070AEB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 cap="flat" cmpd="sng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1285875</xdr:colOff>
          <xdr:row>0</xdr:row>
          <xdr:rowOff>0</xdr:rowOff>
        </xdr:from>
        <xdr:to>
          <xdr:col>1</xdr:col>
          <xdr:colOff>1981200</xdr:colOff>
          <xdr:row>4</xdr:row>
          <xdr:rowOff>0</xdr:rowOff>
        </xdr:to>
        <xdr:sp macro="" textlink="">
          <xdr:nvSpPr>
            <xdr:cNvPr id="3073" name="Object 1" descr="rId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F2EDC11C-140A-F2BB-D49B-E2B4247D8D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 cap="flat" cmpd="sng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png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A28" zoomScale="90" zoomScaleNormal="90" workbookViewId="0">
      <pane xSplit="1" topLeftCell="B1" activePane="topRight" state="frozen"/>
      <selection pane="topRight" activeCell="G21" sqref="G21"/>
    </sheetView>
  </sheetViews>
  <sheetFormatPr defaultColWidth="12.5703125" defaultRowHeight="15" customHeight="1" x14ac:dyDescent="0.2"/>
  <cols>
    <col min="1" max="1" width="81.85546875" customWidth="1"/>
    <col min="2" max="13" width="21.7109375" customWidth="1"/>
    <col min="14" max="14" width="29" customWidth="1"/>
    <col min="15" max="15" width="45" customWidth="1"/>
    <col min="16" max="16" width="9.28515625" customWidth="1"/>
    <col min="17" max="17" width="15.42578125" customWidth="1"/>
    <col min="18" max="26" width="8" customWidth="1"/>
  </cols>
  <sheetData>
    <row r="1" spans="1:26" ht="11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1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 x14ac:dyDescent="0.2">
      <c r="A5" s="123" t="s">
        <v>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x14ac:dyDescent="0.2">
      <c r="A6" s="123" t="s">
        <v>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 x14ac:dyDescent="0.3">
      <c r="A9" s="124" t="s">
        <v>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5" customHeight="1" x14ac:dyDescent="0.3">
      <c r="A10" s="112" t="s">
        <v>3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 x14ac:dyDescent="0.3">
      <c r="A11" s="124" t="s">
        <v>4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3">
      <c r="A12" s="112" t="s">
        <v>5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1.2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 x14ac:dyDescent="0.25">
      <c r="A14" s="1" t="s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6">
        <v>1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.75" customHeight="1" x14ac:dyDescent="0.2">
      <c r="A15" s="113" t="s">
        <v>7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5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1.75" customHeight="1" x14ac:dyDescent="0.2">
      <c r="A16" s="119" t="s">
        <v>8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1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5">
      <c r="A17" s="122" t="s">
        <v>9</v>
      </c>
      <c r="B17" s="116" t="s">
        <v>10</v>
      </c>
      <c r="C17" s="116" t="s">
        <v>11</v>
      </c>
      <c r="D17" s="116" t="s">
        <v>12</v>
      </c>
      <c r="E17" s="116" t="s">
        <v>13</v>
      </c>
      <c r="F17" s="116" t="s">
        <v>14</v>
      </c>
      <c r="G17" s="116" t="s">
        <v>15</v>
      </c>
      <c r="H17" s="116" t="s">
        <v>16</v>
      </c>
      <c r="I17" s="116" t="s">
        <v>17</v>
      </c>
      <c r="J17" s="116" t="s">
        <v>18</v>
      </c>
      <c r="K17" s="116" t="s">
        <v>19</v>
      </c>
      <c r="L17" s="116" t="s">
        <v>20</v>
      </c>
      <c r="M17" s="116" t="s">
        <v>21</v>
      </c>
      <c r="N17" s="7" t="s">
        <v>22</v>
      </c>
      <c r="O17" s="8" t="s">
        <v>23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 x14ac:dyDescent="0.25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9" t="s">
        <v>24</v>
      </c>
      <c r="O18" s="8" t="s">
        <v>25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7.25" customHeight="1" x14ac:dyDescent="0.25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9" t="s">
        <v>26</v>
      </c>
      <c r="O19" s="10" t="s">
        <v>27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" t="s">
        <v>28</v>
      </c>
      <c r="O20" s="12" t="s">
        <v>29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7.75" customHeight="1" x14ac:dyDescent="0.25">
      <c r="A21" s="13" t="s">
        <v>30</v>
      </c>
      <c r="B21" s="14">
        <f t="shared" ref="B21:M21" si="0">B22+B25+B28</f>
        <v>27490593.5</v>
      </c>
      <c r="C21" s="14">
        <f t="shared" si="0"/>
        <v>23604204.659999996</v>
      </c>
      <c r="D21" s="14">
        <f t="shared" si="0"/>
        <v>21544493.73</v>
      </c>
      <c r="E21" s="14">
        <f t="shared" si="0"/>
        <v>22101999.84</v>
      </c>
      <c r="F21" s="14">
        <f t="shared" si="0"/>
        <v>24180028.75</v>
      </c>
      <c r="G21" s="14">
        <f t="shared" si="0"/>
        <v>28657128.43</v>
      </c>
      <c r="H21" s="14">
        <f t="shared" si="0"/>
        <v>23783875.779999997</v>
      </c>
      <c r="I21" s="14">
        <f t="shared" si="0"/>
        <v>25370018.18</v>
      </c>
      <c r="J21" s="14">
        <f t="shared" si="0"/>
        <v>22066715.150000006</v>
      </c>
      <c r="K21" s="14">
        <f t="shared" si="0"/>
        <v>24094903.900000002</v>
      </c>
      <c r="L21" s="14">
        <f t="shared" si="0"/>
        <v>24196421.579999998</v>
      </c>
      <c r="M21" s="14">
        <f t="shared" si="0"/>
        <v>53962041.469999999</v>
      </c>
      <c r="N21" s="14">
        <f t="shared" ref="N21:N34" si="1">SUM(B21:M21)</f>
        <v>321052424.97000003</v>
      </c>
      <c r="O21" s="15">
        <f>O22+O25+O28+O29</f>
        <v>33297603.390000001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7.75" customHeight="1" x14ac:dyDescent="0.25">
      <c r="A22" s="16" t="s">
        <v>31</v>
      </c>
      <c r="B22" s="17">
        <f t="shared" ref="B22:M22" si="2">SUM(B23:B24)</f>
        <v>23089299.420000002</v>
      </c>
      <c r="C22" s="17">
        <f t="shared" si="2"/>
        <v>19149276.899999999</v>
      </c>
      <c r="D22" s="17">
        <f t="shared" si="2"/>
        <v>17077369.010000002</v>
      </c>
      <c r="E22" s="17">
        <f t="shared" si="2"/>
        <v>17502736.34</v>
      </c>
      <c r="F22" s="17">
        <f t="shared" si="2"/>
        <v>19083047.449999999</v>
      </c>
      <c r="G22" s="17">
        <f t="shared" si="2"/>
        <v>22920332.350000001</v>
      </c>
      <c r="H22" s="17">
        <f t="shared" si="2"/>
        <v>18454012.489999998</v>
      </c>
      <c r="I22" s="17">
        <f t="shared" si="2"/>
        <v>20478047.34</v>
      </c>
      <c r="J22" s="17">
        <f t="shared" si="2"/>
        <v>17284512.430000003</v>
      </c>
      <c r="K22" s="17">
        <f t="shared" si="2"/>
        <v>19236145.920000002</v>
      </c>
      <c r="L22" s="17">
        <f t="shared" si="2"/>
        <v>19249677.729999997</v>
      </c>
      <c r="M22" s="17">
        <f t="shared" si="2"/>
        <v>40970593.839999996</v>
      </c>
      <c r="N22" s="17">
        <f t="shared" si="1"/>
        <v>254495051.22000003</v>
      </c>
      <c r="O22" s="18">
        <f>O23+O24</f>
        <v>17609499.870000001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7.75" customHeight="1" x14ac:dyDescent="0.25">
      <c r="A23" s="19" t="s">
        <v>32</v>
      </c>
      <c r="B23" s="20">
        <v>23089299.420000002</v>
      </c>
      <c r="C23" s="20">
        <v>17316916.649999999</v>
      </c>
      <c r="D23" s="20">
        <v>15301123.42</v>
      </c>
      <c r="E23" s="20">
        <v>15719513.029999999</v>
      </c>
      <c r="F23" s="20">
        <v>17274759.550000001</v>
      </c>
      <c r="G23" s="20">
        <v>20905851.23</v>
      </c>
      <c r="H23" s="20">
        <v>16541429.279999999</v>
      </c>
      <c r="I23" s="20">
        <v>16926036.460000001</v>
      </c>
      <c r="J23" s="20">
        <v>16953648.260000002</v>
      </c>
      <c r="K23" s="20">
        <v>17244751.48</v>
      </c>
      <c r="L23" s="20">
        <v>17275031.559999999</v>
      </c>
      <c r="M23" s="20">
        <v>35044024.619999997</v>
      </c>
      <c r="N23" s="17">
        <f t="shared" si="1"/>
        <v>229592384.95999998</v>
      </c>
      <c r="O23" s="21">
        <v>17309499.870000001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7.75" customHeight="1" x14ac:dyDescent="0.25">
      <c r="A24" s="19" t="s">
        <v>33</v>
      </c>
      <c r="B24" s="20">
        <v>0</v>
      </c>
      <c r="C24" s="20">
        <v>1832360.25</v>
      </c>
      <c r="D24" s="20">
        <v>1776245.59</v>
      </c>
      <c r="E24" s="20">
        <v>1783223.31</v>
      </c>
      <c r="F24" s="20">
        <v>1808287.9</v>
      </c>
      <c r="G24" s="20">
        <v>2014481.12</v>
      </c>
      <c r="H24" s="20">
        <v>1912583.21</v>
      </c>
      <c r="I24" s="20">
        <v>3552010.88</v>
      </c>
      <c r="J24" s="20">
        <v>330864.17</v>
      </c>
      <c r="K24" s="20">
        <v>1991394.44</v>
      </c>
      <c r="L24" s="20">
        <v>1974646.17</v>
      </c>
      <c r="M24" s="20">
        <v>5926569.2199999997</v>
      </c>
      <c r="N24" s="17">
        <f t="shared" si="1"/>
        <v>24902666.259999998</v>
      </c>
      <c r="O24" s="21">
        <v>300000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7.75" customHeight="1" x14ac:dyDescent="0.25">
      <c r="A25" s="16" t="s">
        <v>34</v>
      </c>
      <c r="B25" s="17">
        <f t="shared" ref="B25:M25" si="3">SUM(B26:B27)</f>
        <v>4401294.08</v>
      </c>
      <c r="C25" s="17">
        <f t="shared" si="3"/>
        <v>4454927.76</v>
      </c>
      <c r="D25" s="17">
        <f t="shared" si="3"/>
        <v>4467124.72</v>
      </c>
      <c r="E25" s="17">
        <f t="shared" si="3"/>
        <v>4599263.5</v>
      </c>
      <c r="F25" s="17">
        <f t="shared" si="3"/>
        <v>5096981.3</v>
      </c>
      <c r="G25" s="17">
        <f t="shared" si="3"/>
        <v>5736796.0800000001</v>
      </c>
      <c r="H25" s="17">
        <f t="shared" si="3"/>
        <v>5329863.29</v>
      </c>
      <c r="I25" s="17">
        <f t="shared" si="3"/>
        <v>4891970.84</v>
      </c>
      <c r="J25" s="17">
        <f t="shared" si="3"/>
        <v>4782202.7200000007</v>
      </c>
      <c r="K25" s="17">
        <f t="shared" si="3"/>
        <v>4858757.9800000004</v>
      </c>
      <c r="L25" s="17">
        <f t="shared" si="3"/>
        <v>4946743.8499999996</v>
      </c>
      <c r="M25" s="17">
        <f t="shared" si="3"/>
        <v>12991447.629999999</v>
      </c>
      <c r="N25" s="17">
        <f t="shared" si="1"/>
        <v>66557373.75</v>
      </c>
      <c r="O25" s="18">
        <f>SUM(O26:O27)</f>
        <v>15688103.52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7.75" customHeight="1" x14ac:dyDescent="0.25">
      <c r="A26" s="19" t="s">
        <v>35</v>
      </c>
      <c r="B26" s="20">
        <v>3376351.55</v>
      </c>
      <c r="C26" s="20">
        <v>3337062.58</v>
      </c>
      <c r="D26" s="20">
        <v>3374193.08</v>
      </c>
      <c r="E26" s="20">
        <v>3410459.66</v>
      </c>
      <c r="F26" s="20">
        <v>3939283.29</v>
      </c>
      <c r="G26" s="20">
        <v>4319710.74</v>
      </c>
      <c r="H26" s="20">
        <v>3998447.15</v>
      </c>
      <c r="I26" s="20">
        <v>3828439.63</v>
      </c>
      <c r="J26" s="20">
        <v>3692333.85</v>
      </c>
      <c r="K26" s="20">
        <v>3798468.21</v>
      </c>
      <c r="L26" s="20">
        <v>3879758.89</v>
      </c>
      <c r="M26" s="20">
        <v>8456465.3599999994</v>
      </c>
      <c r="N26" s="17">
        <f t="shared" si="1"/>
        <v>49410973.989999995</v>
      </c>
      <c r="O26" s="21">
        <v>8229773.8200000003</v>
      </c>
      <c r="P26" s="2"/>
      <c r="Q26" s="22"/>
      <c r="R26" s="2"/>
      <c r="S26" s="2"/>
      <c r="T26" s="2"/>
      <c r="U26" s="2"/>
      <c r="V26" s="2"/>
      <c r="W26" s="2"/>
      <c r="X26" s="2"/>
      <c r="Y26" s="2"/>
      <c r="Z26" s="2"/>
    </row>
    <row r="27" spans="1:26" ht="27.75" customHeight="1" x14ac:dyDescent="0.25">
      <c r="A27" s="19" t="s">
        <v>36</v>
      </c>
      <c r="B27" s="20">
        <v>1024942.53</v>
      </c>
      <c r="C27" s="20">
        <v>1117865.18</v>
      </c>
      <c r="D27" s="20">
        <v>1092931.6399999999</v>
      </c>
      <c r="E27" s="20">
        <v>1188803.8400000001</v>
      </c>
      <c r="F27" s="20">
        <v>1157698.01</v>
      </c>
      <c r="G27" s="20">
        <v>1417085.34</v>
      </c>
      <c r="H27" s="20">
        <v>1331416.1399999999</v>
      </c>
      <c r="I27" s="20">
        <v>1063531.21</v>
      </c>
      <c r="J27" s="20">
        <v>1089868.8700000001</v>
      </c>
      <c r="K27" s="20">
        <v>1060289.77</v>
      </c>
      <c r="L27" s="20">
        <v>1066984.96</v>
      </c>
      <c r="M27" s="20">
        <v>4534982.2699999996</v>
      </c>
      <c r="N27" s="17">
        <f t="shared" si="1"/>
        <v>17146399.759999998</v>
      </c>
      <c r="O27" s="21">
        <v>7458329.7000000002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7.25" customHeight="1" x14ac:dyDescent="0.25">
      <c r="A28" s="23" t="s">
        <v>37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f t="shared" si="1"/>
        <v>0</v>
      </c>
      <c r="O28" s="21">
        <v>0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24" t="s">
        <v>38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f t="shared" si="1"/>
        <v>0</v>
      </c>
      <c r="O29" s="21">
        <v>0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7.75" customHeight="1" x14ac:dyDescent="0.25">
      <c r="A30" s="25" t="s">
        <v>39</v>
      </c>
      <c r="B30" s="17">
        <f t="shared" ref="B30:M30" si="4">B31+B32+B33+B34</f>
        <v>119180.86</v>
      </c>
      <c r="C30" s="17">
        <f t="shared" si="4"/>
        <v>5975140.9100000001</v>
      </c>
      <c r="D30" s="17">
        <f t="shared" si="4"/>
        <v>3300274.04</v>
      </c>
      <c r="E30" s="17">
        <f t="shared" si="4"/>
        <v>1673394.29</v>
      </c>
      <c r="F30" s="17">
        <f t="shared" si="4"/>
        <v>3217613.3299999996</v>
      </c>
      <c r="G30" s="17">
        <f t="shared" si="4"/>
        <v>5247771.1500000004</v>
      </c>
      <c r="H30" s="17">
        <f t="shared" si="4"/>
        <v>3685244.83</v>
      </c>
      <c r="I30" s="17">
        <f t="shared" si="4"/>
        <v>3576620.44</v>
      </c>
      <c r="J30" s="17">
        <f t="shared" si="4"/>
        <v>3706795.89</v>
      </c>
      <c r="K30" s="17">
        <f t="shared" si="4"/>
        <v>3825483.56</v>
      </c>
      <c r="L30" s="17">
        <f t="shared" si="4"/>
        <v>2162600.59</v>
      </c>
      <c r="M30" s="17">
        <f t="shared" si="4"/>
        <v>9383330.8399999999</v>
      </c>
      <c r="N30" s="17">
        <f t="shared" si="1"/>
        <v>45873450.730000004</v>
      </c>
      <c r="O30" s="18">
        <f>O31+O32+O33+O34</f>
        <v>0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7.75" customHeight="1" x14ac:dyDescent="0.25">
      <c r="A31" s="19" t="s">
        <v>40</v>
      </c>
      <c r="B31" s="20">
        <v>119180.86</v>
      </c>
      <c r="C31" s="20">
        <v>1295075.92</v>
      </c>
      <c r="D31" s="20">
        <v>141030.96</v>
      </c>
      <c r="E31" s="20">
        <v>20865.73</v>
      </c>
      <c r="F31" s="20">
        <v>90294.99</v>
      </c>
      <c r="G31" s="20">
        <v>27929.919999999998</v>
      </c>
      <c r="H31" s="20">
        <v>317998.84999999998</v>
      </c>
      <c r="I31" s="20">
        <v>185797.71</v>
      </c>
      <c r="J31" s="20">
        <v>117365.16</v>
      </c>
      <c r="K31" s="20">
        <v>36583.629999999997</v>
      </c>
      <c r="L31" s="20">
        <v>104329.61</v>
      </c>
      <c r="M31" s="20">
        <v>201966.54</v>
      </c>
      <c r="N31" s="17">
        <f t="shared" si="1"/>
        <v>2658419.88</v>
      </c>
      <c r="O31" s="18"/>
      <c r="P31" s="2"/>
      <c r="Q31" s="22"/>
      <c r="R31" s="2"/>
      <c r="S31" s="2"/>
      <c r="T31" s="2"/>
      <c r="U31" s="2"/>
      <c r="V31" s="2"/>
      <c r="W31" s="2"/>
      <c r="X31" s="2"/>
      <c r="Y31" s="2"/>
      <c r="Z31" s="2"/>
    </row>
    <row r="32" spans="1:26" ht="27.75" customHeight="1" x14ac:dyDescent="0.25">
      <c r="A32" s="19" t="s">
        <v>41</v>
      </c>
      <c r="B32" s="20">
        <v>0</v>
      </c>
      <c r="C32" s="20">
        <v>0</v>
      </c>
      <c r="D32" s="20">
        <v>25937.25</v>
      </c>
      <c r="E32" s="20">
        <v>13231.8</v>
      </c>
      <c r="F32" s="20">
        <v>13231.79</v>
      </c>
      <c r="G32" s="20">
        <v>0</v>
      </c>
      <c r="H32" s="20">
        <v>0</v>
      </c>
      <c r="I32" s="20">
        <v>0</v>
      </c>
      <c r="J32" s="20">
        <v>111449.06</v>
      </c>
      <c r="K32" s="20">
        <v>68481.27</v>
      </c>
      <c r="L32" s="20">
        <v>25449.23</v>
      </c>
      <c r="M32" s="20">
        <v>0</v>
      </c>
      <c r="N32" s="17">
        <f t="shared" si="1"/>
        <v>257780.4</v>
      </c>
      <c r="O32" s="18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7.75" customHeight="1" x14ac:dyDescent="0.25">
      <c r="A33" s="19" t="s">
        <v>42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47592.18</v>
      </c>
      <c r="K33" s="20">
        <v>258631.87</v>
      </c>
      <c r="L33" s="20">
        <v>212238.39</v>
      </c>
      <c r="M33" s="20">
        <v>1795551.1</v>
      </c>
      <c r="N33" s="17">
        <f t="shared" si="1"/>
        <v>2314013.54</v>
      </c>
      <c r="O33" s="18">
        <v>0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7.75" customHeight="1" x14ac:dyDescent="0.25">
      <c r="A34" s="19" t="s">
        <v>43</v>
      </c>
      <c r="B34" s="20">
        <v>0</v>
      </c>
      <c r="C34" s="20">
        <v>4680064.99</v>
      </c>
      <c r="D34" s="20">
        <v>3133305.83</v>
      </c>
      <c r="E34" s="20">
        <v>1639296.76</v>
      </c>
      <c r="F34" s="20">
        <v>3114086.55</v>
      </c>
      <c r="G34" s="20">
        <v>5219841.2300000004</v>
      </c>
      <c r="H34" s="20">
        <v>3367245.98</v>
      </c>
      <c r="I34" s="20">
        <v>3390822.73</v>
      </c>
      <c r="J34" s="20">
        <v>3430389.49</v>
      </c>
      <c r="K34" s="20">
        <v>3461786.79</v>
      </c>
      <c r="L34" s="20">
        <v>1820583.36</v>
      </c>
      <c r="M34" s="20">
        <v>7385813.2000000002</v>
      </c>
      <c r="N34" s="17">
        <f t="shared" si="1"/>
        <v>40643236.910000004</v>
      </c>
      <c r="O34" s="18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7.75" customHeight="1" x14ac:dyDescent="0.25">
      <c r="A35" s="26" t="s">
        <v>44</v>
      </c>
      <c r="B35" s="27">
        <f t="shared" ref="B35:M35" si="5">B21-B30</f>
        <v>27371412.640000001</v>
      </c>
      <c r="C35" s="27">
        <f t="shared" si="5"/>
        <v>17629063.749999996</v>
      </c>
      <c r="D35" s="27">
        <f t="shared" si="5"/>
        <v>18244219.690000001</v>
      </c>
      <c r="E35" s="27">
        <f t="shared" si="5"/>
        <v>20428605.550000001</v>
      </c>
      <c r="F35" s="27">
        <f t="shared" si="5"/>
        <v>20962415.420000002</v>
      </c>
      <c r="G35" s="27">
        <f t="shared" si="5"/>
        <v>23409357.280000001</v>
      </c>
      <c r="H35" s="27">
        <f t="shared" si="5"/>
        <v>20098630.949999996</v>
      </c>
      <c r="I35" s="27">
        <f t="shared" si="5"/>
        <v>21793397.739999998</v>
      </c>
      <c r="J35" s="27">
        <f t="shared" si="5"/>
        <v>18359919.260000005</v>
      </c>
      <c r="K35" s="27">
        <f t="shared" si="5"/>
        <v>20269420.340000004</v>
      </c>
      <c r="L35" s="27">
        <f t="shared" si="5"/>
        <v>22033820.989999998</v>
      </c>
      <c r="M35" s="27">
        <f t="shared" si="5"/>
        <v>44578710.629999995</v>
      </c>
      <c r="N35" s="27">
        <f>(N21-N30)</f>
        <v>275178974.24000001</v>
      </c>
      <c r="O35" s="28">
        <f>O21-O30</f>
        <v>33297603.390000001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7.75" customHeight="1" x14ac:dyDescent="0.25">
      <c r="A36" s="3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7.75" customHeight="1" x14ac:dyDescent="0.25">
      <c r="A37" s="103" t="s">
        <v>45</v>
      </c>
      <c r="B37" s="104"/>
      <c r="C37" s="104"/>
      <c r="D37" s="104"/>
      <c r="E37" s="105"/>
      <c r="F37" s="30"/>
      <c r="G37" s="30"/>
      <c r="H37" s="30"/>
      <c r="I37" s="30"/>
      <c r="J37" s="30"/>
      <c r="K37" s="30"/>
      <c r="L37" s="30"/>
      <c r="M37" s="30"/>
      <c r="N37" s="31" t="s">
        <v>46</v>
      </c>
      <c r="O37" s="31" t="s">
        <v>47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7.75" customHeight="1" x14ac:dyDescent="0.25">
      <c r="A38" s="106" t="s">
        <v>48</v>
      </c>
      <c r="B38" s="104"/>
      <c r="C38" s="104"/>
      <c r="D38" s="104"/>
      <c r="E38" s="105"/>
      <c r="F38" s="32"/>
      <c r="G38" s="32"/>
      <c r="H38" s="32"/>
      <c r="I38" s="32"/>
      <c r="J38" s="32"/>
      <c r="K38" s="32"/>
      <c r="L38" s="32"/>
      <c r="M38" s="32"/>
      <c r="N38" s="33">
        <v>8573004133.4099998</v>
      </c>
      <c r="O38" s="34" t="s">
        <v>49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7.75" customHeight="1" x14ac:dyDescent="0.25">
      <c r="A39" s="110" t="s">
        <v>50</v>
      </c>
      <c r="B39" s="104"/>
      <c r="C39" s="104"/>
      <c r="D39" s="104"/>
      <c r="E39" s="105"/>
      <c r="F39" s="35"/>
      <c r="G39" s="35"/>
      <c r="H39" s="35"/>
      <c r="I39" s="35"/>
      <c r="J39" s="35"/>
      <c r="K39" s="35"/>
      <c r="L39" s="35"/>
      <c r="M39" s="35"/>
      <c r="N39" s="36">
        <v>59607113.439999998</v>
      </c>
      <c r="O39" s="34" t="s">
        <v>49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39" customHeight="1" x14ac:dyDescent="0.25">
      <c r="A40" s="110" t="s">
        <v>51</v>
      </c>
      <c r="B40" s="104"/>
      <c r="C40" s="104"/>
      <c r="D40" s="104"/>
      <c r="E40" s="105"/>
      <c r="F40" s="35"/>
      <c r="G40" s="35"/>
      <c r="H40" s="35"/>
      <c r="I40" s="35"/>
      <c r="J40" s="35"/>
      <c r="K40" s="35"/>
      <c r="L40" s="35"/>
      <c r="M40" s="35"/>
      <c r="N40" s="36">
        <v>17350682.969999999</v>
      </c>
      <c r="O40" s="37" t="s">
        <v>49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35.25" customHeight="1" x14ac:dyDescent="0.25">
      <c r="A41" s="111" t="s">
        <v>52</v>
      </c>
      <c r="B41" s="104"/>
      <c r="C41" s="104"/>
      <c r="D41" s="104"/>
      <c r="E41" s="105"/>
      <c r="F41" s="38"/>
      <c r="G41" s="38"/>
      <c r="H41" s="38"/>
      <c r="I41" s="38"/>
      <c r="J41" s="38"/>
      <c r="K41" s="38"/>
      <c r="L41" s="38"/>
      <c r="M41" s="38"/>
      <c r="N41" s="36">
        <f>N38-N39-N40</f>
        <v>8496046337</v>
      </c>
      <c r="O41" s="34" t="s">
        <v>49</v>
      </c>
      <c r="P41" s="39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7.75" customHeight="1" x14ac:dyDescent="0.25">
      <c r="A42" s="103" t="s">
        <v>53</v>
      </c>
      <c r="B42" s="104"/>
      <c r="C42" s="104"/>
      <c r="D42" s="104"/>
      <c r="E42" s="105"/>
      <c r="F42" s="30"/>
      <c r="G42" s="30"/>
      <c r="H42" s="30"/>
      <c r="I42" s="30"/>
      <c r="J42" s="30"/>
      <c r="K42" s="30"/>
      <c r="L42" s="30"/>
      <c r="M42" s="30"/>
      <c r="N42" s="27">
        <f>ROUND(N35+O35,2)</f>
        <v>308476577.63</v>
      </c>
      <c r="O42" s="40">
        <f>N42/N41</f>
        <v>3.6308250378366554E-2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7.75" customHeight="1" x14ac:dyDescent="0.25">
      <c r="A43" s="106" t="s">
        <v>54</v>
      </c>
      <c r="B43" s="104"/>
      <c r="C43" s="104"/>
      <c r="D43" s="104"/>
      <c r="E43" s="105"/>
      <c r="F43" s="32"/>
      <c r="G43" s="32"/>
      <c r="H43" s="32"/>
      <c r="I43" s="32"/>
      <c r="J43" s="32"/>
      <c r="K43" s="32"/>
      <c r="L43" s="32"/>
      <c r="M43" s="32"/>
      <c r="N43" s="41">
        <f>N41*O43</f>
        <v>509762780.21999997</v>
      </c>
      <c r="O43" s="42">
        <v>0.06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7.75" customHeight="1" x14ac:dyDescent="0.25">
      <c r="A44" s="107" t="s">
        <v>55</v>
      </c>
      <c r="B44" s="104"/>
      <c r="C44" s="104"/>
      <c r="D44" s="104"/>
      <c r="E44" s="105"/>
      <c r="F44" s="43"/>
      <c r="G44" s="43"/>
      <c r="H44" s="43"/>
      <c r="I44" s="43"/>
      <c r="J44" s="43"/>
      <c r="K44" s="43"/>
      <c r="L44" s="43"/>
      <c r="M44" s="43"/>
      <c r="N44" s="36">
        <f>FLOOR(0.95*N43,0.01)</f>
        <v>484274641.19999999</v>
      </c>
      <c r="O44" s="42">
        <f>O43*95%</f>
        <v>5.6999999999999995E-2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7.75" customHeight="1" x14ac:dyDescent="0.25">
      <c r="A45" s="107" t="s">
        <v>56</v>
      </c>
      <c r="B45" s="104"/>
      <c r="C45" s="104"/>
      <c r="D45" s="104"/>
      <c r="E45" s="105"/>
      <c r="F45" s="43"/>
      <c r="G45" s="43"/>
      <c r="H45" s="43"/>
      <c r="I45" s="43"/>
      <c r="J45" s="43"/>
      <c r="K45" s="43"/>
      <c r="L45" s="43"/>
      <c r="M45" s="43"/>
      <c r="N45" s="36">
        <f>0.9*N43</f>
        <v>458786502.19799995</v>
      </c>
      <c r="O45" s="42">
        <f>O43*90%</f>
        <v>5.3999999999999999E-2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7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25">
      <c r="A47" s="108" t="s">
        <v>57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45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25">
      <c r="A48" s="4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45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2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45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25">
      <c r="A50" s="4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45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25">
      <c r="A51" s="4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45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25">
      <c r="A52" s="4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45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1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7.75" customHeight="1" x14ac:dyDescent="0.4">
      <c r="A54" s="46" t="s">
        <v>58</v>
      </c>
      <c r="B54" s="47"/>
      <c r="C54" s="47"/>
      <c r="D54" s="48" t="s">
        <v>59</v>
      </c>
      <c r="E54" s="48"/>
      <c r="F54" s="48"/>
      <c r="G54" s="47"/>
      <c r="H54" s="46"/>
      <c r="I54" s="100" t="s">
        <v>60</v>
      </c>
      <c r="J54" s="101"/>
      <c r="K54" s="101"/>
      <c r="L54" s="101"/>
      <c r="M54" s="46"/>
      <c r="N54" s="100" t="s">
        <v>61</v>
      </c>
      <c r="O54" s="101"/>
      <c r="P54" s="50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7.75" customHeight="1" x14ac:dyDescent="0.4">
      <c r="A55" s="46" t="s">
        <v>62</v>
      </c>
      <c r="B55" s="51"/>
      <c r="C55" s="51"/>
      <c r="D55" s="109" t="s">
        <v>63</v>
      </c>
      <c r="E55" s="101"/>
      <c r="F55" s="101"/>
      <c r="G55" s="51"/>
      <c r="H55" s="49"/>
      <c r="I55" s="102" t="s">
        <v>64</v>
      </c>
      <c r="J55" s="101"/>
      <c r="K55" s="101"/>
      <c r="L55" s="101"/>
      <c r="M55" s="49"/>
      <c r="N55" s="102" t="s">
        <v>65</v>
      </c>
      <c r="O55" s="101"/>
      <c r="P55" s="50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1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3.25" customHeight="1" x14ac:dyDescent="0.25">
      <c r="A57" s="98" t="s">
        <v>123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1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1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1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1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1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1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1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1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1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1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1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1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1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1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1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1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1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1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1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1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1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1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1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1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1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1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1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1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1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1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1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1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1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1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1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1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1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1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1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1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1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1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1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1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1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1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1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1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1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1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1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1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1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1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1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1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1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1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1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1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1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1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1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1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1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1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1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1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1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1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1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1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1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1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1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1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1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1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1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1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1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1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1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1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1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1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1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1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1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1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1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1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1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1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1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1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1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1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1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1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1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1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1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1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1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1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1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1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1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1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1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1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1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1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1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1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1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1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1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1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1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1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1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1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1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1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1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1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1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1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1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1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1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1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1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1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1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1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1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1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1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1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1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1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1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1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1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1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1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1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1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1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1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1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1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1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1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1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1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1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1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1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1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1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1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1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1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1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1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1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1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1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1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1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1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1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1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1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1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1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1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1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1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1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1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1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1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1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1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1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1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1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1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1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1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1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1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1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1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1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1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1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1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1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1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1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1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1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1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1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1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1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1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1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1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1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1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1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1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1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1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1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1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1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1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1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1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1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1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1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1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1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1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1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1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1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1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1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1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1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1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1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1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1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1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1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1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1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1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1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1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1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1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1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1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1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1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1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1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1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1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1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1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1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1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1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1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1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1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1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1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1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1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1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1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1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1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1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1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1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1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1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1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1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1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1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1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1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1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1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1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1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1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1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1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1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1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1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1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1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1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1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1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1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1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1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1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1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1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1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1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1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1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1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1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1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1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1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1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1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1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1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1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1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1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1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1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1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1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1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1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1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1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1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1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1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1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1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1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1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1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1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1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1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1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1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1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1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1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1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1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1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1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1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1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1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1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1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1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1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1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1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1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1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1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1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1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1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1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1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1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1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1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1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1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1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1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1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1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1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1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1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1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1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1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1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1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1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1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1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1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1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1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1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1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1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1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1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1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1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1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1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1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1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1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1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1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1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1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1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1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1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1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1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1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1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1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1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1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1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1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1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1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1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1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1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1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1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1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1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1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1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1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1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1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1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1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1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1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1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1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1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1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1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1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1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1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1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1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1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1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1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1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1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1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1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1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1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1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1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1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1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1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1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1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1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1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1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1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1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1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1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1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1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1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1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1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1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1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1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1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1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1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1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1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1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1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1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1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1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1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1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1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1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1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1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1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1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1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1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1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1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1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1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1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1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1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1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1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1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1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1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1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1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1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1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1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1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1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1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1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1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1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1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1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1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1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1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1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1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1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1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1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1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1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1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1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1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1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1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1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1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1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1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1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1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1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1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1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1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1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1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1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1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1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1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1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1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1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1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1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1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1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1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1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1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1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1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1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1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1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1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1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1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1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1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1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1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1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1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1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1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1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1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1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1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1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1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1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1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1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1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1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1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1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1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1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1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1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1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1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1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1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1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1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1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1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1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1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1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1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1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1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1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1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1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1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1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1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1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1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1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1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1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1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1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1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1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1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1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1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1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1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1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1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1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1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1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1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1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1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1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1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1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1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1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1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1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1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1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1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1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1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1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1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1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1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1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1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1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1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1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1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1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1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1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1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1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1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1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1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1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1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1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1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1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1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1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1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1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1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1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1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1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1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1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1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1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1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1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1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1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1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1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1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1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1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1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1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1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1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1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1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1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1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1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1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1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1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1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1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1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1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1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1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1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1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1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1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1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1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1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1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1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1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1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1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1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1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1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1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1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1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1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1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1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1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1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1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1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1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1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1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1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1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1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1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1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1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1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1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1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1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1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1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1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1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1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1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1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1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1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1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1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1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1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1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1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1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1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1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1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1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1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1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1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1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1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1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1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1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1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1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1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1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1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1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1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1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1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1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1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1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1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1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1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1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1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1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1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1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1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1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1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1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1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1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1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1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1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1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1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1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1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1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1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1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1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1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1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1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1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1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1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1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1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1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1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1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1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1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1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1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1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1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1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1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1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1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1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1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1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1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1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1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1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1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1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1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1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1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1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1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1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1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1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1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1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1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1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1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1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1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1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1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1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1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1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1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1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1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1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1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1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1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1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1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1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1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1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1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1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1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1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1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1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1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1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1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1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1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1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1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1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1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1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1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1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1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1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1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1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1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1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1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1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1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1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1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1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1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1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1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1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1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1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1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1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1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1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1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1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1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1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1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1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1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1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1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1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1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1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1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1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1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1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1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1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7">
    <mergeCell ref="A5:O5"/>
    <mergeCell ref="A6:O6"/>
    <mergeCell ref="A9:O9"/>
    <mergeCell ref="A10:O10"/>
    <mergeCell ref="A11:O11"/>
    <mergeCell ref="A12:O12"/>
    <mergeCell ref="A15:O15"/>
    <mergeCell ref="I17:I20"/>
    <mergeCell ref="J17:J20"/>
    <mergeCell ref="K17:K20"/>
    <mergeCell ref="L17:L20"/>
    <mergeCell ref="A16:O16"/>
    <mergeCell ref="A17:A20"/>
    <mergeCell ref="B17:B20"/>
    <mergeCell ref="C17:C20"/>
    <mergeCell ref="D17:D20"/>
    <mergeCell ref="E17:E20"/>
    <mergeCell ref="F17:F20"/>
    <mergeCell ref="M17:M20"/>
    <mergeCell ref="G17:G20"/>
    <mergeCell ref="H17:H20"/>
    <mergeCell ref="A37:E37"/>
    <mergeCell ref="A38:E38"/>
    <mergeCell ref="A39:E39"/>
    <mergeCell ref="A40:E40"/>
    <mergeCell ref="A41:E41"/>
    <mergeCell ref="A57:O57"/>
    <mergeCell ref="I54:L54"/>
    <mergeCell ref="I55:L55"/>
    <mergeCell ref="A42:E42"/>
    <mergeCell ref="A43:E43"/>
    <mergeCell ref="A44:E44"/>
    <mergeCell ref="A45:E45"/>
    <mergeCell ref="A47:N47"/>
    <mergeCell ref="N54:O54"/>
    <mergeCell ref="D55:F55"/>
    <mergeCell ref="N55:O55"/>
  </mergeCells>
  <pageMargins left="0.25" right="0.25" top="0.75" bottom="0.75" header="0" footer="0"/>
  <pageSetup paperSize="9" scale="34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>
              <from>
                <xdr:col>6</xdr:col>
                <xdr:colOff>466725</xdr:colOff>
                <xdr:row>0</xdr:row>
                <xdr:rowOff>0</xdr:rowOff>
              </from>
              <to>
                <xdr:col>7</xdr:col>
                <xdr:colOff>466725</xdr:colOff>
                <xdr:row>4</xdr:row>
                <xdr:rowOff>9525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6"/>
  <sheetViews>
    <sheetView zoomScaleNormal="100" workbookViewId="0">
      <selection activeCell="A10" sqref="A10:J10"/>
    </sheetView>
  </sheetViews>
  <sheetFormatPr defaultColWidth="12.5703125" defaultRowHeight="15" customHeight="1" x14ac:dyDescent="0.2"/>
  <cols>
    <col min="1" max="1" width="65.28515625" customWidth="1"/>
    <col min="2" max="2" width="18.85546875" customWidth="1"/>
    <col min="3" max="3" width="15" customWidth="1"/>
    <col min="4" max="4" width="15.7109375" customWidth="1"/>
    <col min="5" max="5" width="15" customWidth="1"/>
    <col min="6" max="6" width="19.7109375" customWidth="1"/>
    <col min="7" max="7" width="19.28515625" customWidth="1"/>
    <col min="8" max="8" width="17.85546875" customWidth="1"/>
    <col min="9" max="9" width="17.28515625" customWidth="1"/>
    <col min="10" max="10" width="21.7109375" customWidth="1"/>
    <col min="11" max="11" width="3.140625" customWidth="1"/>
    <col min="12" max="26" width="8" customWidth="1"/>
  </cols>
  <sheetData>
    <row r="1" spans="1:10" ht="12.75" customHeight="1" x14ac:dyDescent="0.2"/>
    <row r="2" spans="1:10" ht="12.75" customHeight="1" x14ac:dyDescent="0.2"/>
    <row r="3" spans="1:10" ht="12.75" customHeight="1" x14ac:dyDescent="0.2"/>
    <row r="4" spans="1:10" ht="12.75" customHeight="1" x14ac:dyDescent="0.2"/>
    <row r="5" spans="1:10" ht="12.75" customHeight="1" x14ac:dyDescent="0.2"/>
    <row r="6" spans="1:10" ht="12.75" customHeight="1" x14ac:dyDescent="0.2">
      <c r="A6" s="123" t="s">
        <v>0</v>
      </c>
      <c r="B6" s="101"/>
      <c r="C6" s="101"/>
      <c r="D6" s="101"/>
      <c r="E6" s="101"/>
      <c r="F6" s="101"/>
      <c r="G6" s="101"/>
      <c r="H6" s="101"/>
      <c r="I6" s="101"/>
      <c r="J6" s="101"/>
    </row>
    <row r="7" spans="1:10" ht="12.75" customHeight="1" x14ac:dyDescent="0.2">
      <c r="A7" s="123" t="s">
        <v>1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10" ht="12.75" customHeight="1" x14ac:dyDescent="0.2">
      <c r="A8" s="4"/>
      <c r="B8" s="4"/>
      <c r="C8" s="4"/>
    </row>
    <row r="9" spans="1:10" ht="12.75" customHeight="1" x14ac:dyDescent="0.2">
      <c r="A9" s="4"/>
      <c r="B9" s="4"/>
      <c r="C9" s="4"/>
    </row>
    <row r="10" spans="1:10" ht="12.75" customHeight="1" x14ac:dyDescent="0.2">
      <c r="A10" s="123" t="s">
        <v>2</v>
      </c>
      <c r="B10" s="101"/>
      <c r="C10" s="101"/>
      <c r="D10" s="101"/>
      <c r="E10" s="101"/>
      <c r="F10" s="101"/>
      <c r="G10" s="101"/>
      <c r="H10" s="101"/>
      <c r="I10" s="101"/>
      <c r="J10" s="101"/>
    </row>
    <row r="11" spans="1:10" ht="12.75" customHeight="1" x14ac:dyDescent="0.2">
      <c r="A11" s="125" t="s">
        <v>66</v>
      </c>
      <c r="B11" s="101"/>
      <c r="C11" s="101"/>
      <c r="D11" s="101"/>
      <c r="E11" s="101"/>
      <c r="F11" s="101"/>
      <c r="G11" s="101"/>
      <c r="H11" s="101"/>
      <c r="I11" s="101"/>
      <c r="J11" s="101"/>
    </row>
    <row r="12" spans="1:10" ht="12.75" customHeight="1" x14ac:dyDescent="0.2">
      <c r="A12" s="123" t="s">
        <v>4</v>
      </c>
      <c r="B12" s="101"/>
      <c r="C12" s="101"/>
      <c r="D12" s="101"/>
      <c r="E12" s="101"/>
      <c r="F12" s="101"/>
      <c r="G12" s="101"/>
      <c r="H12" s="101"/>
      <c r="I12" s="101"/>
      <c r="J12" s="101"/>
    </row>
    <row r="13" spans="1:10" ht="12.75" customHeight="1" x14ac:dyDescent="0.2">
      <c r="A13" s="125" t="s">
        <v>67</v>
      </c>
      <c r="B13" s="101"/>
      <c r="C13" s="101"/>
      <c r="D13" s="101"/>
      <c r="E13" s="101"/>
      <c r="F13" s="101"/>
      <c r="G13" s="101"/>
      <c r="H13" s="101"/>
      <c r="I13" s="101"/>
      <c r="J13" s="101"/>
    </row>
    <row r="14" spans="1:10" ht="12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 customHeight="1" x14ac:dyDescent="0.2">
      <c r="A16" s="128" t="s">
        <v>68</v>
      </c>
      <c r="B16" s="101"/>
      <c r="C16" s="101"/>
      <c r="D16" s="53"/>
      <c r="E16" s="53"/>
      <c r="F16" s="53"/>
      <c r="G16" s="54"/>
      <c r="H16" s="54"/>
      <c r="I16" s="2"/>
      <c r="J16" s="55">
        <v>1</v>
      </c>
    </row>
    <row r="17" spans="1:26" ht="12" customHeight="1" x14ac:dyDescent="0.2">
      <c r="A17" s="131" t="s">
        <v>69</v>
      </c>
      <c r="B17" s="129" t="s">
        <v>70</v>
      </c>
      <c r="C17" s="130" t="s">
        <v>71</v>
      </c>
      <c r="D17" s="104"/>
      <c r="E17" s="104"/>
      <c r="F17" s="105"/>
      <c r="G17" s="129" t="s">
        <v>72</v>
      </c>
      <c r="H17" s="129" t="s">
        <v>73</v>
      </c>
      <c r="I17" s="129" t="s">
        <v>74</v>
      </c>
      <c r="J17" s="129" t="s">
        <v>75</v>
      </c>
    </row>
    <row r="18" spans="1:26" ht="24" customHeight="1" x14ac:dyDescent="0.2">
      <c r="A18" s="117"/>
      <c r="B18" s="117"/>
      <c r="C18" s="130" t="s">
        <v>76</v>
      </c>
      <c r="D18" s="105"/>
      <c r="E18" s="129" t="s">
        <v>77</v>
      </c>
      <c r="F18" s="129" t="s">
        <v>78</v>
      </c>
      <c r="G18" s="117"/>
      <c r="H18" s="117"/>
      <c r="I18" s="117"/>
      <c r="J18" s="117"/>
    </row>
    <row r="19" spans="1:26" ht="37.5" customHeight="1" x14ac:dyDescent="0.2">
      <c r="A19" s="117"/>
      <c r="B19" s="118"/>
      <c r="C19" s="56" t="s">
        <v>79</v>
      </c>
      <c r="D19" s="56" t="s">
        <v>80</v>
      </c>
      <c r="E19" s="118"/>
      <c r="F19" s="118"/>
      <c r="G19" s="118"/>
      <c r="H19" s="117"/>
      <c r="I19" s="117"/>
      <c r="J19" s="118"/>
    </row>
    <row r="20" spans="1:26" ht="12.75" customHeight="1" x14ac:dyDescent="0.2">
      <c r="A20" s="118"/>
      <c r="B20" s="56" t="s">
        <v>28</v>
      </c>
      <c r="C20" s="56" t="s">
        <v>29</v>
      </c>
      <c r="D20" s="56" t="s">
        <v>81</v>
      </c>
      <c r="E20" s="57" t="s">
        <v>82</v>
      </c>
      <c r="F20" s="57" t="s">
        <v>83</v>
      </c>
      <c r="G20" s="58" t="s">
        <v>84</v>
      </c>
      <c r="H20" s="118"/>
      <c r="I20" s="118"/>
      <c r="J20" s="56"/>
    </row>
    <row r="21" spans="1:26" ht="23.25" customHeight="1" x14ac:dyDescent="0.2">
      <c r="A21" s="59" t="s">
        <v>85</v>
      </c>
      <c r="B21" s="60">
        <f>B22+B23+B24</f>
        <v>67785097.739999995</v>
      </c>
      <c r="C21" s="60">
        <f t="shared" ref="C21:I21" si="0">C22+C23</f>
        <v>0</v>
      </c>
      <c r="D21" s="60">
        <f>D22+D23+D24</f>
        <v>8986.67</v>
      </c>
      <c r="E21" s="60">
        <f>E22+E23+E24</f>
        <v>89454.19</v>
      </c>
      <c r="F21" s="60">
        <f>F22+F23+F24</f>
        <v>211331.52</v>
      </c>
      <c r="G21" s="60">
        <f>G22+G23+G24</f>
        <v>67475325.359999999</v>
      </c>
      <c r="H21" s="60">
        <f>H22+H23+H24</f>
        <v>50185412.200000003</v>
      </c>
      <c r="I21" s="60">
        <f t="shared" si="0"/>
        <v>0</v>
      </c>
      <c r="J21" s="60">
        <f>G21-H21</f>
        <v>17289913.159999996</v>
      </c>
    </row>
    <row r="22" spans="1:26" ht="23.25" customHeight="1" x14ac:dyDescent="0.2">
      <c r="A22" s="61" t="s">
        <v>86</v>
      </c>
      <c r="B22" s="62">
        <v>66102605.189999998</v>
      </c>
      <c r="C22" s="60">
        <v>0</v>
      </c>
      <c r="D22" s="62">
        <v>0</v>
      </c>
      <c r="E22" s="62">
        <v>89454.19</v>
      </c>
      <c r="F22" s="62">
        <v>211331.52</v>
      </c>
      <c r="G22" s="63">
        <f t="shared" ref="G22:G24" si="1">B22-(C22+D22+E22+F22)</f>
        <v>65801819.479999997</v>
      </c>
      <c r="H22" s="62">
        <v>50172207.18</v>
      </c>
      <c r="I22" s="62">
        <v>0</v>
      </c>
      <c r="J22" s="60">
        <f>G22-H22</f>
        <v>15629612.299999997</v>
      </c>
    </row>
    <row r="23" spans="1:26" ht="23.25" customHeight="1" x14ac:dyDescent="0.2">
      <c r="A23" s="64" t="s">
        <v>87</v>
      </c>
      <c r="B23" s="62">
        <v>1673505.88</v>
      </c>
      <c r="C23" s="62">
        <v>0</v>
      </c>
      <c r="D23" s="62">
        <v>0</v>
      </c>
      <c r="E23" s="62">
        <v>0</v>
      </c>
      <c r="F23" s="62">
        <v>0</v>
      </c>
      <c r="G23" s="63">
        <f t="shared" si="1"/>
        <v>1673505.88</v>
      </c>
      <c r="H23" s="62">
        <v>13205.02</v>
      </c>
      <c r="I23" s="62">
        <v>0</v>
      </c>
      <c r="J23" s="60">
        <f>G23-H23</f>
        <v>1660300.8599999999</v>
      </c>
    </row>
    <row r="24" spans="1:26" ht="23.25" customHeight="1" x14ac:dyDescent="0.2">
      <c r="A24" s="64" t="s">
        <v>88</v>
      </c>
      <c r="B24" s="62">
        <v>8986.67</v>
      </c>
      <c r="C24" s="60">
        <v>0</v>
      </c>
      <c r="D24" s="62">
        <v>8986.67</v>
      </c>
      <c r="E24" s="60">
        <v>0</v>
      </c>
      <c r="F24" s="60">
        <v>0</v>
      </c>
      <c r="G24" s="63">
        <f t="shared" si="1"/>
        <v>0</v>
      </c>
      <c r="H24" s="62">
        <v>0</v>
      </c>
      <c r="I24" s="60">
        <v>0</v>
      </c>
      <c r="J24" s="60">
        <f>G24-H24</f>
        <v>0</v>
      </c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3.25" customHeight="1" x14ac:dyDescent="0.2">
      <c r="A25" s="59" t="s">
        <v>89</v>
      </c>
      <c r="B25" s="60">
        <f>B26+B27+B28+B29+B30+B31+B32+B33+B34+B35</f>
        <v>82307003.979999989</v>
      </c>
      <c r="C25" s="60">
        <f>+C26+C27+C28+C29+C30+C31+C32+C33+C34+C35</f>
        <v>0</v>
      </c>
      <c r="D25" s="60">
        <f>D26+D27+D28+D29+D30+D31+D32+D33+D34+D35</f>
        <v>14164.5</v>
      </c>
      <c r="E25" s="60">
        <f>E26+E27+E28+E29+E30+E31+E32+E33+E34+E35</f>
        <v>196760.09</v>
      </c>
      <c r="F25" s="60">
        <f>F26+F27+F28+F29+F30+F31+F32+F33+F34+F35</f>
        <v>150436.32</v>
      </c>
      <c r="G25" s="60">
        <f>G26+G27+G28+G29+G30+G31+G32+G33+G34+G35</f>
        <v>81945643.069999993</v>
      </c>
      <c r="H25" s="60">
        <f>H26+H27+H28+H29+H30+H31+H32+H33+H34+H35</f>
        <v>16789102.119999997</v>
      </c>
      <c r="I25" s="60">
        <f>+I26+I27+I28+I29+I30+I31+I32+I33+I34+I35</f>
        <v>0</v>
      </c>
      <c r="J25" s="60">
        <f>J26+J27+J28+J29+J30+J31+J32+J33+J34+J35</f>
        <v>65156540.949999981</v>
      </c>
    </row>
    <row r="26" spans="1:26" ht="23.25" customHeight="1" x14ac:dyDescent="0.2">
      <c r="A26" s="61" t="s">
        <v>90</v>
      </c>
      <c r="B26" s="62">
        <v>2729123.45</v>
      </c>
      <c r="C26" s="60">
        <v>0</v>
      </c>
      <c r="D26" s="62">
        <v>0</v>
      </c>
      <c r="E26" s="62">
        <v>76882</v>
      </c>
      <c r="F26" s="60">
        <v>0</v>
      </c>
      <c r="G26" s="63">
        <f t="shared" ref="G26:G34" si="2">B26-(C26+D26+E26+F26)</f>
        <v>2652241.4500000002</v>
      </c>
      <c r="H26" s="62">
        <v>321404.59000000003</v>
      </c>
      <c r="I26" s="60"/>
      <c r="J26" s="60">
        <f t="shared" ref="J26:J35" si="3">G26-H26</f>
        <v>2330836.8600000003</v>
      </c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</row>
    <row r="27" spans="1:26" ht="23.25" customHeight="1" x14ac:dyDescent="0.2">
      <c r="A27" s="61" t="s">
        <v>91</v>
      </c>
      <c r="B27" s="62">
        <v>1894367.7</v>
      </c>
      <c r="C27" s="60">
        <v>0</v>
      </c>
      <c r="D27" s="62">
        <v>4400</v>
      </c>
      <c r="E27" s="60">
        <v>0</v>
      </c>
      <c r="F27" s="62">
        <v>4385.0200000000004</v>
      </c>
      <c r="G27" s="63">
        <f t="shared" si="2"/>
        <v>1885582.68</v>
      </c>
      <c r="H27" s="62">
        <v>224162.1</v>
      </c>
      <c r="I27" s="60">
        <v>0</v>
      </c>
      <c r="J27" s="60">
        <f t="shared" si="3"/>
        <v>1661420.5799999998</v>
      </c>
    </row>
    <row r="28" spans="1:26" ht="23.25" customHeight="1" x14ac:dyDescent="0.2">
      <c r="A28" s="61" t="s">
        <v>92</v>
      </c>
      <c r="B28" s="62">
        <v>0</v>
      </c>
      <c r="C28" s="60">
        <v>0</v>
      </c>
      <c r="D28" s="62">
        <v>0</v>
      </c>
      <c r="E28" s="60">
        <v>0</v>
      </c>
      <c r="F28" s="62">
        <v>0</v>
      </c>
      <c r="G28" s="63">
        <f t="shared" si="2"/>
        <v>0</v>
      </c>
      <c r="H28" s="62">
        <v>4995642</v>
      </c>
      <c r="I28" s="60">
        <v>0</v>
      </c>
      <c r="J28" s="60">
        <f t="shared" si="3"/>
        <v>-4995642</v>
      </c>
      <c r="L28" s="65"/>
      <c r="M28" s="65"/>
      <c r="N28" s="65"/>
      <c r="O28" s="65"/>
    </row>
    <row r="29" spans="1:26" ht="23.25" customHeight="1" x14ac:dyDescent="0.2">
      <c r="A29" s="61" t="s">
        <v>93</v>
      </c>
      <c r="B29" s="62">
        <v>41739484.829999998</v>
      </c>
      <c r="C29" s="60"/>
      <c r="D29" s="62"/>
      <c r="E29" s="62">
        <v>119878.09</v>
      </c>
      <c r="F29" s="62">
        <v>91515.63</v>
      </c>
      <c r="G29" s="63">
        <f t="shared" si="2"/>
        <v>41528091.109999999</v>
      </c>
      <c r="H29" s="62">
        <v>1649880.2</v>
      </c>
      <c r="I29" s="60">
        <v>0</v>
      </c>
      <c r="J29" s="60">
        <f t="shared" si="3"/>
        <v>39878210.909999996</v>
      </c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</row>
    <row r="30" spans="1:26" ht="23.25" customHeight="1" x14ac:dyDescent="0.2">
      <c r="A30" s="61" t="s">
        <v>94</v>
      </c>
      <c r="B30" s="62">
        <v>28212797.469999999</v>
      </c>
      <c r="C30" s="60"/>
      <c r="D30" s="62">
        <v>9764.5</v>
      </c>
      <c r="E30" s="60">
        <v>0</v>
      </c>
      <c r="F30" s="62">
        <v>53710.67</v>
      </c>
      <c r="G30" s="63">
        <f t="shared" si="2"/>
        <v>28149322.299999997</v>
      </c>
      <c r="H30" s="62">
        <v>6060529.5599999996</v>
      </c>
      <c r="I30" s="60"/>
      <c r="J30" s="60">
        <f t="shared" si="3"/>
        <v>22088792.739999998</v>
      </c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</row>
    <row r="31" spans="1:26" ht="23.25" customHeight="1" x14ac:dyDescent="0.2">
      <c r="A31" s="61" t="s">
        <v>95</v>
      </c>
      <c r="B31" s="62">
        <v>2971865.19</v>
      </c>
      <c r="C31" s="60">
        <v>0</v>
      </c>
      <c r="D31" s="62">
        <v>0</v>
      </c>
      <c r="E31" s="60">
        <v>0</v>
      </c>
      <c r="F31" s="62">
        <v>825</v>
      </c>
      <c r="G31" s="63">
        <f t="shared" si="2"/>
        <v>2971040.19</v>
      </c>
      <c r="H31" s="62">
        <v>38350</v>
      </c>
      <c r="I31" s="60">
        <v>0</v>
      </c>
      <c r="J31" s="60">
        <f t="shared" si="3"/>
        <v>2932690.19</v>
      </c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</row>
    <row r="32" spans="1:26" ht="23.25" customHeight="1" x14ac:dyDescent="0.2">
      <c r="A32" s="61" t="s">
        <v>96</v>
      </c>
      <c r="B32" s="62">
        <v>3583608.67</v>
      </c>
      <c r="C32" s="60">
        <v>0</v>
      </c>
      <c r="D32" s="62">
        <v>0</v>
      </c>
      <c r="E32" s="60">
        <v>0</v>
      </c>
      <c r="F32" s="62">
        <v>0</v>
      </c>
      <c r="G32" s="63">
        <f t="shared" si="2"/>
        <v>3583608.67</v>
      </c>
      <c r="H32" s="62">
        <v>3499133.67</v>
      </c>
      <c r="I32" s="60">
        <v>0</v>
      </c>
      <c r="J32" s="60">
        <f t="shared" si="3"/>
        <v>84475</v>
      </c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</row>
    <row r="33" spans="1:26" ht="23.25" customHeight="1" x14ac:dyDescent="0.2">
      <c r="A33" s="61" t="s">
        <v>97</v>
      </c>
      <c r="B33" s="62">
        <v>512695.41</v>
      </c>
      <c r="C33" s="60">
        <v>0</v>
      </c>
      <c r="D33" s="62">
        <v>0</v>
      </c>
      <c r="E33" s="60">
        <v>0</v>
      </c>
      <c r="F33" s="62">
        <v>0</v>
      </c>
      <c r="G33" s="63">
        <f t="shared" si="2"/>
        <v>512695.41</v>
      </c>
      <c r="H33" s="62">
        <v>0</v>
      </c>
      <c r="I33" s="60"/>
      <c r="J33" s="60">
        <f t="shared" si="3"/>
        <v>512695.41</v>
      </c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</row>
    <row r="34" spans="1:26" ht="23.25" customHeight="1" x14ac:dyDescent="0.2">
      <c r="A34" s="61" t="s">
        <v>98</v>
      </c>
      <c r="B34" s="62">
        <v>663061.26</v>
      </c>
      <c r="C34" s="60">
        <v>0</v>
      </c>
      <c r="D34" s="62">
        <v>0</v>
      </c>
      <c r="E34" s="60">
        <v>0</v>
      </c>
      <c r="F34" s="62">
        <v>0</v>
      </c>
      <c r="G34" s="63">
        <f t="shared" si="2"/>
        <v>663061.26</v>
      </c>
      <c r="H34" s="62">
        <v>0</v>
      </c>
      <c r="I34" s="60"/>
      <c r="J34" s="60">
        <f t="shared" si="3"/>
        <v>663061.26</v>
      </c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</row>
    <row r="35" spans="1:26" ht="12.75" customHeight="1" x14ac:dyDescent="0.2">
      <c r="A35" s="61" t="s">
        <v>99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f t="shared" si="3"/>
        <v>0</v>
      </c>
    </row>
    <row r="36" spans="1:26" ht="12.75" customHeight="1" x14ac:dyDescent="0.2">
      <c r="A36" s="59" t="s">
        <v>100</v>
      </c>
      <c r="B36" s="66">
        <f>B21+B25</f>
        <v>150092101.71999997</v>
      </c>
      <c r="C36" s="67">
        <f t="shared" ref="C36" si="4">C25+C21</f>
        <v>0</v>
      </c>
      <c r="D36" s="66">
        <f>D25+D21</f>
        <v>23151.17</v>
      </c>
      <c r="E36" s="66">
        <f>E25+E21</f>
        <v>286214.28000000003</v>
      </c>
      <c r="F36" s="66">
        <f>F25+F21</f>
        <v>361767.83999999997</v>
      </c>
      <c r="G36" s="66">
        <f>G25+G21</f>
        <v>149420968.43000001</v>
      </c>
      <c r="H36" s="66">
        <f>H21+H25</f>
        <v>66974514.32</v>
      </c>
      <c r="I36" s="66">
        <f t="shared" ref="I36" si="5">I21+I25</f>
        <v>0</v>
      </c>
      <c r="J36" s="66">
        <f>J21+J25</f>
        <v>82446454.109999985</v>
      </c>
    </row>
    <row r="37" spans="1:26" ht="12.75" customHeight="1" x14ac:dyDescent="0.2">
      <c r="A37" s="126" t="s">
        <v>57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</row>
    <row r="38" spans="1:26" ht="12.75" customHeight="1" x14ac:dyDescent="0.2">
      <c r="A38" s="68"/>
      <c r="B38" s="69"/>
      <c r="C38" s="70"/>
      <c r="D38" s="69"/>
      <c r="E38" s="69"/>
      <c r="F38" s="69"/>
      <c r="G38" s="69"/>
      <c r="H38" s="69"/>
      <c r="I38" s="68"/>
      <c r="J38" s="69"/>
    </row>
    <row r="39" spans="1:26" ht="12.75" customHeight="1" x14ac:dyDescent="0.2">
      <c r="A39" s="71"/>
      <c r="B39" s="72"/>
      <c r="C39" s="73"/>
      <c r="D39" s="72"/>
      <c r="E39" s="72"/>
      <c r="F39" s="72"/>
      <c r="G39" s="72"/>
      <c r="H39" s="72"/>
      <c r="I39" s="71"/>
      <c r="J39" s="72"/>
    </row>
    <row r="40" spans="1:26" ht="12.75" customHeight="1" x14ac:dyDescent="0.2">
      <c r="A40" s="71"/>
      <c r="B40" s="72"/>
      <c r="C40" s="73"/>
      <c r="D40" s="72"/>
      <c r="E40" s="72"/>
      <c r="F40" s="72"/>
      <c r="G40" s="72"/>
      <c r="H40" s="72"/>
      <c r="I40" s="71"/>
      <c r="J40" s="72"/>
    </row>
    <row r="41" spans="1:26" ht="12.75" customHeight="1" x14ac:dyDescent="0.2">
      <c r="A41" s="71"/>
      <c r="B41" s="72"/>
      <c r="C41" s="73"/>
      <c r="D41" s="72"/>
      <c r="E41" s="72"/>
      <c r="F41" s="72"/>
      <c r="G41" s="72"/>
      <c r="H41" s="72"/>
      <c r="I41" s="71"/>
      <c r="J41" s="72"/>
    </row>
    <row r="42" spans="1:26" ht="12.75" customHeight="1" x14ac:dyDescent="0.2">
      <c r="A42" s="71"/>
      <c r="B42" s="72"/>
      <c r="C42" s="73"/>
      <c r="D42" s="72"/>
      <c r="E42" s="72"/>
      <c r="F42" s="72"/>
      <c r="G42" s="72"/>
      <c r="H42" s="72"/>
      <c r="I42" s="71"/>
      <c r="J42" s="72"/>
    </row>
    <row r="43" spans="1:26" ht="12.75" customHeight="1" x14ac:dyDescent="0.2">
      <c r="A43" s="52" t="s">
        <v>101</v>
      </c>
      <c r="B43" s="125" t="s">
        <v>59</v>
      </c>
      <c r="C43" s="101"/>
      <c r="D43" s="74"/>
      <c r="E43" s="75"/>
      <c r="F43" s="75" t="s">
        <v>60</v>
      </c>
      <c r="G43" s="75"/>
      <c r="H43" s="75"/>
      <c r="I43" s="125" t="s">
        <v>61</v>
      </c>
      <c r="J43" s="101"/>
      <c r="K43" s="75"/>
    </row>
    <row r="44" spans="1:26" ht="12.75" customHeight="1" x14ac:dyDescent="0.2">
      <c r="A44" s="4" t="s">
        <v>62</v>
      </c>
      <c r="B44" s="123" t="s">
        <v>102</v>
      </c>
      <c r="C44" s="101"/>
      <c r="D44" s="74"/>
      <c r="E44" s="123" t="s">
        <v>103</v>
      </c>
      <c r="F44" s="101"/>
      <c r="G44" s="101"/>
      <c r="H44" s="76"/>
      <c r="I44" s="123" t="s">
        <v>65</v>
      </c>
      <c r="J44" s="101"/>
      <c r="K44" s="76"/>
    </row>
    <row r="45" spans="1:26" s="94" customFormat="1" ht="12.75" customHeight="1" x14ac:dyDescent="0.2">
      <c r="A45" s="95"/>
      <c r="B45" s="95"/>
      <c r="D45" s="74"/>
      <c r="E45" s="95"/>
      <c r="H45" s="76"/>
      <c r="I45" s="95"/>
      <c r="K45" s="76"/>
    </row>
    <row r="46" spans="1:26" ht="12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26" ht="12.75" customHeight="1" x14ac:dyDescent="0.25">
      <c r="A47" s="98" t="s">
        <v>124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</row>
    <row r="48" spans="1:26" ht="12.75" customHeight="1" x14ac:dyDescent="0.2">
      <c r="A48" s="75"/>
      <c r="B48" s="75"/>
      <c r="C48" s="75"/>
      <c r="D48" s="75"/>
      <c r="E48" s="2"/>
      <c r="F48" s="77"/>
      <c r="G48" s="77"/>
      <c r="H48" s="77"/>
      <c r="I48" s="77"/>
      <c r="J48" s="78"/>
    </row>
    <row r="49" spans="1:10" ht="12.75" customHeight="1" x14ac:dyDescent="0.2">
      <c r="A49" s="76"/>
      <c r="B49" s="76"/>
      <c r="C49" s="76"/>
      <c r="D49" s="76"/>
      <c r="E49" s="2"/>
      <c r="F49" s="76"/>
      <c r="G49" s="76"/>
      <c r="H49" s="76"/>
      <c r="I49" s="76"/>
      <c r="J49" s="4"/>
    </row>
    <row r="50" spans="1:10" ht="12.75" customHeight="1" x14ac:dyDescent="0.2"/>
    <row r="51" spans="1:10" ht="12.75" customHeight="1" x14ac:dyDescent="0.2"/>
    <row r="52" spans="1:10" ht="12.75" customHeight="1" x14ac:dyDescent="0.2"/>
    <row r="53" spans="1:10" ht="12.75" customHeight="1" x14ac:dyDescent="0.2"/>
    <row r="54" spans="1:10" ht="12.75" customHeight="1" x14ac:dyDescent="0.2"/>
    <row r="55" spans="1:10" ht="12.75" customHeight="1" x14ac:dyDescent="0.2"/>
    <row r="56" spans="1:10" ht="12.75" customHeight="1" x14ac:dyDescent="0.2"/>
    <row r="57" spans="1:10" ht="12.75" customHeight="1" x14ac:dyDescent="0.2"/>
    <row r="58" spans="1:10" ht="12.75" customHeight="1" x14ac:dyDescent="0.2"/>
    <row r="59" spans="1:10" ht="12.75" customHeight="1" x14ac:dyDescent="0.2"/>
    <row r="60" spans="1:10" ht="12.75" customHeight="1" x14ac:dyDescent="0.2"/>
    <row r="61" spans="1:10" ht="12.75" customHeight="1" x14ac:dyDescent="0.2"/>
    <row r="62" spans="1:10" ht="12.75" customHeight="1" x14ac:dyDescent="0.2"/>
    <row r="63" spans="1:10" ht="12.75" customHeight="1" x14ac:dyDescent="0.2"/>
    <row r="64" spans="1:10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</sheetData>
  <mergeCells count="24">
    <mergeCell ref="A17:A20"/>
    <mergeCell ref="B17:B19"/>
    <mergeCell ref="A37:N37"/>
    <mergeCell ref="A6:J6"/>
    <mergeCell ref="A7:J7"/>
    <mergeCell ref="A10:J10"/>
    <mergeCell ref="A11:J11"/>
    <mergeCell ref="A12:J12"/>
    <mergeCell ref="A13:J13"/>
    <mergeCell ref="A16:C16"/>
    <mergeCell ref="F18:F19"/>
    <mergeCell ref="C17:F17"/>
    <mergeCell ref="G17:G19"/>
    <mergeCell ref="H17:H20"/>
    <mergeCell ref="I17:I20"/>
    <mergeCell ref="J17:J19"/>
    <mergeCell ref="C18:D18"/>
    <mergeCell ref="E18:E19"/>
    <mergeCell ref="A47:O47"/>
    <mergeCell ref="B43:C43"/>
    <mergeCell ref="I43:J43"/>
    <mergeCell ref="B44:C44"/>
    <mergeCell ref="E44:G44"/>
    <mergeCell ref="I44:J44"/>
  </mergeCells>
  <pageMargins left="0.7" right="0.7" top="0.75" bottom="0.75" header="0" footer="0"/>
  <pageSetup paperSize="9" scale="51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>
              <from>
                <xdr:col>3</xdr:col>
                <xdr:colOff>466725</xdr:colOff>
                <xdr:row>0</xdr:row>
                <xdr:rowOff>95250</xdr:rowOff>
              </from>
              <to>
                <xdr:col>4</xdr:col>
                <xdr:colOff>342900</xdr:colOff>
                <xdr:row>4</xdr:row>
                <xdr:rowOff>123825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000"/>
  <sheetViews>
    <sheetView tabSelected="1" topLeftCell="A22" zoomScale="150" zoomScaleNormal="150" workbookViewId="0">
      <selection activeCell="B20" sqref="B20"/>
    </sheetView>
  </sheetViews>
  <sheetFormatPr defaultColWidth="12.5703125" defaultRowHeight="15" customHeight="1" x14ac:dyDescent="0.2"/>
  <cols>
    <col min="1" max="1" width="59.7109375" customWidth="1"/>
    <col min="2" max="2" width="35.28515625" customWidth="1"/>
    <col min="3" max="3" width="73.140625" customWidth="1"/>
    <col min="4" max="4" width="3.42578125" customWidth="1"/>
    <col min="5" max="26" width="8" customWidth="1"/>
  </cols>
  <sheetData>
    <row r="1" spans="1:15" ht="12.75" customHeight="1" x14ac:dyDescent="0.2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2.75" customHeight="1" x14ac:dyDescent="0.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12.75" customHeight="1" x14ac:dyDescent="0.2">
      <c r="A3" s="75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ht="12.75" customHeight="1" x14ac:dyDescent="0.2">
      <c r="A4" s="75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ht="12.75" customHeight="1" x14ac:dyDescent="0.2">
      <c r="A5" s="123" t="s">
        <v>0</v>
      </c>
      <c r="B5" s="101"/>
      <c r="C5" s="101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5" ht="12.75" customHeight="1" x14ac:dyDescent="0.2">
      <c r="A6" s="123" t="s">
        <v>1</v>
      </c>
      <c r="B6" s="101"/>
      <c r="C6" s="101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5" ht="12.7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2.7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2.75" customHeight="1" x14ac:dyDescent="0.2">
      <c r="A9" s="123" t="s">
        <v>2</v>
      </c>
      <c r="B9" s="101"/>
      <c r="C9" s="101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5" ht="12.75" customHeight="1" x14ac:dyDescent="0.2">
      <c r="A10" s="125" t="s">
        <v>104</v>
      </c>
      <c r="B10" s="101"/>
      <c r="C10" s="101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</row>
    <row r="11" spans="1:15" ht="12.75" customHeight="1" x14ac:dyDescent="0.2">
      <c r="A11" s="123" t="s">
        <v>4</v>
      </c>
      <c r="B11" s="101"/>
      <c r="C11" s="101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</row>
    <row r="12" spans="1:15" ht="12.75" customHeight="1" x14ac:dyDescent="0.2">
      <c r="A12" s="125" t="s">
        <v>105</v>
      </c>
      <c r="B12" s="101"/>
      <c r="C12" s="101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</row>
    <row r="13" spans="1:15" ht="12.75" customHeight="1" x14ac:dyDescent="0.2">
      <c r="A13" s="2"/>
      <c r="B13" s="2"/>
      <c r="C13" s="2"/>
    </row>
    <row r="14" spans="1:15" ht="12.75" customHeight="1" x14ac:dyDescent="0.2">
      <c r="A14" s="2"/>
      <c r="B14" s="2"/>
      <c r="C14" s="2"/>
    </row>
    <row r="15" spans="1:15" ht="12.75" customHeight="1" x14ac:dyDescent="0.2">
      <c r="A15" s="54" t="s">
        <v>106</v>
      </c>
      <c r="B15" s="54"/>
      <c r="C15" s="55">
        <v>1</v>
      </c>
    </row>
    <row r="16" spans="1:15" ht="12.75" customHeight="1" x14ac:dyDescent="0.2">
      <c r="A16" s="79" t="s">
        <v>107</v>
      </c>
      <c r="B16" s="135" t="s">
        <v>108</v>
      </c>
      <c r="C16" s="104"/>
    </row>
    <row r="17" spans="1:5" ht="12.75" customHeight="1" x14ac:dyDescent="0.2">
      <c r="A17" s="81" t="s">
        <v>109</v>
      </c>
      <c r="B17" s="82"/>
      <c r="C17" s="83">
        <f>'Anexo_1_Dem_Desp_Pessoal '!N41</f>
        <v>8496046337</v>
      </c>
    </row>
    <row r="18" spans="1:5" ht="12.75" customHeight="1" x14ac:dyDescent="0.2">
      <c r="A18" s="54"/>
      <c r="B18" s="54"/>
      <c r="C18" s="55"/>
    </row>
    <row r="19" spans="1:5" ht="12.75" customHeight="1" x14ac:dyDescent="0.2">
      <c r="A19" s="84" t="s">
        <v>9</v>
      </c>
      <c r="B19" s="80" t="s">
        <v>46</v>
      </c>
      <c r="C19" s="80" t="s">
        <v>110</v>
      </c>
    </row>
    <row r="20" spans="1:5" ht="12.75" customHeight="1" x14ac:dyDescent="0.2">
      <c r="A20" s="85" t="s">
        <v>111</v>
      </c>
      <c r="B20" s="86">
        <f>'Anexo_1_Dem_Desp_Pessoal '!N42</f>
        <v>308476577.63</v>
      </c>
      <c r="C20" s="87">
        <f>'Anexo_1_Dem_Desp_Pessoal '!O42</f>
        <v>3.6308250378366554E-2</v>
      </c>
    </row>
    <row r="21" spans="1:5" ht="12.75" customHeight="1" x14ac:dyDescent="0.2">
      <c r="A21" s="85" t="s">
        <v>112</v>
      </c>
      <c r="B21" s="86">
        <f>'Anexo_1_Dem_Desp_Pessoal '!N43</f>
        <v>509762780.21999997</v>
      </c>
      <c r="C21" s="87">
        <f>'Anexo_1_Dem_Desp_Pessoal '!O43</f>
        <v>0.06</v>
      </c>
    </row>
    <row r="22" spans="1:5" ht="12.75" customHeight="1" x14ac:dyDescent="0.2">
      <c r="A22" s="85" t="s">
        <v>113</v>
      </c>
      <c r="B22" s="86">
        <f>'Anexo_1_Dem_Desp_Pessoal '!N44</f>
        <v>484274641.19999999</v>
      </c>
      <c r="C22" s="87">
        <f>'Anexo_1_Dem_Desp_Pessoal '!O44</f>
        <v>5.6999999999999995E-2</v>
      </c>
    </row>
    <row r="23" spans="1:5" ht="12.75" customHeight="1" x14ac:dyDescent="0.2">
      <c r="A23" s="88" t="s">
        <v>114</v>
      </c>
      <c r="B23" s="89">
        <f>'Anexo_1_Dem_Desp_Pessoal '!N45</f>
        <v>458786502.19799995</v>
      </c>
      <c r="C23" s="90">
        <f>'Anexo_1_Dem_Desp_Pessoal '!O45</f>
        <v>5.3999999999999999E-2</v>
      </c>
    </row>
    <row r="24" spans="1:5" ht="12.75" customHeight="1" x14ac:dyDescent="0.2">
      <c r="A24" s="54"/>
      <c r="B24" s="54"/>
      <c r="C24" s="54"/>
    </row>
    <row r="25" spans="1:5" ht="12.75" customHeight="1" x14ac:dyDescent="0.2">
      <c r="A25" s="132" t="s">
        <v>115</v>
      </c>
      <c r="B25" s="129" t="s">
        <v>116</v>
      </c>
      <c r="C25" s="133" t="s">
        <v>117</v>
      </c>
    </row>
    <row r="26" spans="1:5" ht="12.75" customHeight="1" x14ac:dyDescent="0.2">
      <c r="A26" s="121"/>
      <c r="B26" s="118"/>
      <c r="C26" s="134"/>
    </row>
    <row r="27" spans="1:5" ht="12.75" customHeight="1" x14ac:dyDescent="0.2">
      <c r="A27" s="91" t="s">
        <v>118</v>
      </c>
      <c r="B27" s="89">
        <f>Anexo_5_Dem_Disp_Caixa_RP_Pagar!H36</f>
        <v>66974514.32</v>
      </c>
      <c r="C27" s="89">
        <f>Anexo_5_Dem_Disp_Caixa_RP_Pagar!J36</f>
        <v>82446454.109999985</v>
      </c>
    </row>
    <row r="28" spans="1:5" ht="12.75" customHeight="1" x14ac:dyDescent="0.2">
      <c r="A28" s="92"/>
      <c r="B28" s="92"/>
      <c r="C28" s="92"/>
    </row>
    <row r="29" spans="1:5" ht="12.75" customHeight="1" x14ac:dyDescent="0.2">
      <c r="A29" s="128" t="s">
        <v>119</v>
      </c>
      <c r="B29" s="101"/>
      <c r="C29" s="101"/>
    </row>
    <row r="30" spans="1:5" ht="12.75" customHeight="1" x14ac:dyDescent="0.2">
      <c r="A30" s="54"/>
      <c r="B30" s="93" t="s">
        <v>120</v>
      </c>
      <c r="C30" s="2"/>
    </row>
    <row r="31" spans="1:5" ht="12.75" customHeight="1" x14ac:dyDescent="0.2">
      <c r="A31" s="2"/>
      <c r="B31" s="93"/>
      <c r="C31" s="2"/>
    </row>
    <row r="32" spans="1:5" ht="12.75" customHeight="1" x14ac:dyDescent="0.2">
      <c r="A32" s="52" t="s">
        <v>121</v>
      </c>
      <c r="B32" s="2"/>
      <c r="C32" s="52" t="s">
        <v>60</v>
      </c>
      <c r="D32" s="75"/>
      <c r="E32" s="75"/>
    </row>
    <row r="33" spans="1:5" ht="12.75" customHeight="1" x14ac:dyDescent="0.2">
      <c r="A33" s="4" t="s">
        <v>62</v>
      </c>
      <c r="B33" s="2"/>
      <c r="C33" s="4" t="s">
        <v>103</v>
      </c>
      <c r="D33" s="76"/>
      <c r="E33" s="76"/>
    </row>
    <row r="34" spans="1:5" ht="12.75" customHeight="1" x14ac:dyDescent="0.2">
      <c r="A34" s="4"/>
      <c r="B34" s="2"/>
      <c r="C34" s="4"/>
      <c r="D34" s="76"/>
      <c r="E34" s="76"/>
    </row>
    <row r="35" spans="1:5" ht="12.75" customHeight="1" x14ac:dyDescent="0.2">
      <c r="A35" s="52" t="s">
        <v>122</v>
      </c>
      <c r="B35" s="2"/>
      <c r="C35" s="52" t="s">
        <v>61</v>
      </c>
      <c r="D35" s="75"/>
    </row>
    <row r="36" spans="1:5" ht="12.75" customHeight="1" x14ac:dyDescent="0.2">
      <c r="A36" s="4" t="s">
        <v>63</v>
      </c>
      <c r="B36" s="75"/>
      <c r="C36" s="4" t="s">
        <v>65</v>
      </c>
      <c r="D36" s="76"/>
    </row>
    <row r="37" spans="1:5" ht="12.75" customHeight="1" x14ac:dyDescent="0.2">
      <c r="A37" s="4"/>
      <c r="B37" s="76"/>
      <c r="C37" s="4"/>
    </row>
    <row r="38" spans="1:5" ht="12.75" customHeight="1" x14ac:dyDescent="0.2">
      <c r="A38" s="96"/>
    </row>
    <row r="39" spans="1:5" ht="12.75" customHeight="1" x14ac:dyDescent="0.2">
      <c r="A39" s="97" t="s">
        <v>125</v>
      </c>
    </row>
    <row r="40" spans="1:5" ht="12.75" customHeight="1" x14ac:dyDescent="0.2"/>
    <row r="41" spans="1:5" ht="12.75" customHeight="1" x14ac:dyDescent="0.2"/>
    <row r="42" spans="1:5" ht="12.75" customHeight="1" x14ac:dyDescent="0.2"/>
    <row r="43" spans="1:5" ht="12.75" customHeight="1" x14ac:dyDescent="0.2"/>
    <row r="44" spans="1:5" ht="12.75" customHeight="1" x14ac:dyDescent="0.2"/>
    <row r="45" spans="1:5" ht="12.75" customHeight="1" x14ac:dyDescent="0.2"/>
    <row r="46" spans="1:5" ht="12.75" customHeight="1" x14ac:dyDescent="0.2"/>
    <row r="47" spans="1:5" ht="12.75" customHeight="1" x14ac:dyDescent="0.2"/>
    <row r="48" spans="1:5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1">
    <mergeCell ref="A25:A26"/>
    <mergeCell ref="B25:B26"/>
    <mergeCell ref="C25:C26"/>
    <mergeCell ref="A29:C29"/>
    <mergeCell ref="A5:C5"/>
    <mergeCell ref="A6:C6"/>
    <mergeCell ref="A9:C9"/>
    <mergeCell ref="A10:C10"/>
    <mergeCell ref="A11:C11"/>
    <mergeCell ref="A12:C12"/>
    <mergeCell ref="B16:C16"/>
  </mergeCells>
  <pageMargins left="0.25" right="0.25" top="0.75" bottom="0.75" header="0" footer="0"/>
  <pageSetup paperSize="9" scale="86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3073" r:id="rId4">
          <objectPr defaultSize="0" autoPict="0" r:id="rId5">
            <anchor moveWithCells="1">
              <from>
                <xdr:col>1</xdr:col>
                <xdr:colOff>1285875</xdr:colOff>
                <xdr:row>0</xdr:row>
                <xdr:rowOff>0</xdr:rowOff>
              </from>
              <to>
                <xdr:col>1</xdr:col>
                <xdr:colOff>1981200</xdr:colOff>
                <xdr:row>4</xdr:row>
                <xdr:rowOff>0</xdr:rowOff>
              </to>
            </anchor>
          </objectPr>
        </oleObject>
      </mc:Choice>
      <mc:Fallback>
        <oleObject progId="Word.Picture.8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Anexo_1_Dem_Desp_Pessoal </vt:lpstr>
      <vt:lpstr>Anexo_5_Dem_Disp_Caixa_RP_Pagar</vt:lpstr>
      <vt:lpstr>Anexo 6 - Simplificado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GEINC/CCONT/STN</dc:creator>
  <cp:lastModifiedBy>ssucin</cp:lastModifiedBy>
  <cp:lastPrinted>2024-03-05T17:18:59Z</cp:lastPrinted>
  <dcterms:created xsi:type="dcterms:W3CDTF">2001-09-06T15:18:59Z</dcterms:created>
  <dcterms:modified xsi:type="dcterms:W3CDTF">2024-03-05T17:19:05Z</dcterms:modified>
</cp:coreProperties>
</file>