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rives compartilhados\GECTL\RELATÓRIO_GESTÃO_FISCAL\Relatório_Gestão_Fiscal_RGF_2022\3º quadrimestre\"/>
    </mc:Choice>
  </mc:AlternateContent>
  <bookViews>
    <workbookView xWindow="0" yWindow="0" windowWidth="28800" windowHeight="11700"/>
  </bookViews>
  <sheets>
    <sheet name="Anexo_1_Dem_Desp_Pessoal-RETIF." sheetId="1" r:id="rId1"/>
    <sheet name="Anexo_5_Dem_Disp_Caixa_RP_Pagar" sheetId="2" r:id="rId2"/>
    <sheet name="Anexo 6 - Simplificado-RETIF." sheetId="3" r:id="rId3"/>
  </sheets>
  <definedNames>
    <definedName name="Planilha_1ÁreaTotal" localSheetId="0">#REF!</definedName>
    <definedName name="Planilha_1ÁreaTotal">#REF!</definedName>
    <definedName name="Planilha_1CabGráfico" localSheetId="0">#REF!</definedName>
    <definedName name="Planilha_1CabGráfico">#REF!</definedName>
    <definedName name="Planilha_1TítCols" localSheetId="0">#REF!</definedName>
    <definedName name="Planilha_1TítCols">#REF!</definedName>
    <definedName name="Planilha_1TítLins" localSheetId="0">#REF!</definedName>
    <definedName name="Planilha_1TítLins">#REF!</definedName>
    <definedName name="Planilha_2ÁreaTotal" localSheetId="0">#REF!</definedName>
    <definedName name="Planilha_2ÁreaTotal">#REF!</definedName>
    <definedName name="Planilha_2CabGráfico" localSheetId="0">#REF!</definedName>
    <definedName name="Planilha_2CabGráfico">#REF!</definedName>
    <definedName name="Planilha_2TítCols" localSheetId="0">#REF!</definedName>
    <definedName name="Planilha_2TítCols">#REF!</definedName>
    <definedName name="Planilha_2TítLins" localSheetId="0">#REF!</definedName>
    <definedName name="Planilha_2TítLins">#REF!</definedName>
    <definedName name="Planilha_3ÁreaTotal" localSheetId="0">#REF!</definedName>
    <definedName name="Planilha_3ÁreaTotal">#REF!</definedName>
    <definedName name="Planilha_3CabGráfico" localSheetId="0">#REF!</definedName>
    <definedName name="Planilha_3CabGráfico">#REF!</definedName>
    <definedName name="Planilha_3TítCols" localSheetId="0">#REF!</definedName>
    <definedName name="Planilha_3TítCols">#REF!</definedName>
    <definedName name="Planilha_3TítLins" localSheetId="0">#REF!</definedName>
    <definedName name="Planilha_3TítLins">#REF!</definedName>
    <definedName name="Planilha_4ÁreaTotal" localSheetId="0">#REF!</definedName>
    <definedName name="Planilha_4ÁreaTotal">#REF!</definedName>
    <definedName name="Planilha_4TítCols" localSheetId="0">#REF!</definedName>
    <definedName name="Planilha_4TítCols">#REF!</definedName>
  </definedNames>
  <calcPr calcId="162913"/>
  <extLst>
    <ext uri="GoogleSheetsCustomDataVersion1">
      <go:sheetsCustomData xmlns:go="http://customooxmlschemas.google.com/" r:id="rId7" roundtripDataSignature="AMtx7miluzep+XP1eGomlOpTC8PFocupKw=="/>
    </ext>
  </extLst>
</workbook>
</file>

<file path=xl/calcChain.xml><?xml version="1.0" encoding="utf-8"?>
<calcChain xmlns="http://schemas.openxmlformats.org/spreadsheetml/2006/main">
  <c r="N34" i="1" l="1"/>
  <c r="N33" i="1"/>
  <c r="N32" i="1"/>
  <c r="N31" i="1"/>
  <c r="N30" i="1"/>
  <c r="N27" i="1"/>
  <c r="N26" i="1"/>
  <c r="N25" i="1"/>
  <c r="N24" i="1"/>
  <c r="N23" i="1"/>
  <c r="M22" i="1"/>
  <c r="N44" i="1" l="1"/>
  <c r="O25" i="1"/>
  <c r="O21" i="1"/>
  <c r="B27" i="3"/>
  <c r="O30" i="1"/>
  <c r="O35" i="1" s="1"/>
  <c r="N42" i="1" s="1"/>
  <c r="O42" i="1" s="1"/>
  <c r="B22" i="2" l="1"/>
  <c r="O23" i="1" l="1"/>
  <c r="I30" i="1" l="1"/>
  <c r="H30" i="1"/>
  <c r="G30" i="1"/>
  <c r="F30" i="1"/>
  <c r="I25" i="1"/>
  <c r="H25" i="1"/>
  <c r="G25" i="1"/>
  <c r="F25" i="1"/>
  <c r="I22" i="1"/>
  <c r="I21" i="1" s="1"/>
  <c r="I35" i="1" s="1"/>
  <c r="H22" i="1"/>
  <c r="H21" i="1" s="1"/>
  <c r="H35" i="1" s="1"/>
  <c r="G22" i="1"/>
  <c r="G21" i="1" s="1"/>
  <c r="G35" i="1" s="1"/>
  <c r="F22" i="1"/>
  <c r="F21" i="1" s="1"/>
  <c r="F35" i="1" s="1"/>
  <c r="E30" i="1"/>
  <c r="D30" i="1"/>
  <c r="C30" i="1"/>
  <c r="B30" i="1"/>
  <c r="E25" i="1"/>
  <c r="D25" i="1"/>
  <c r="C25" i="1"/>
  <c r="B25" i="1"/>
  <c r="E22" i="1"/>
  <c r="E21" i="1" s="1"/>
  <c r="E35" i="1" s="1"/>
  <c r="D22" i="1"/>
  <c r="D21" i="1" s="1"/>
  <c r="D35" i="1" s="1"/>
  <c r="C22" i="1"/>
  <c r="C21" i="1" s="1"/>
  <c r="C35" i="1" s="1"/>
  <c r="B22" i="1"/>
  <c r="B21" i="1" s="1"/>
  <c r="B35" i="1" s="1"/>
  <c r="C22" i="3" l="1"/>
  <c r="C21" i="3"/>
  <c r="G29" i="2"/>
  <c r="J29" i="2" s="1"/>
  <c r="G28" i="2"/>
  <c r="J28" i="2" s="1"/>
  <c r="G27" i="2"/>
  <c r="J27" i="2" s="1"/>
  <c r="G26" i="2"/>
  <c r="J26" i="2" s="1"/>
  <c r="G25" i="2"/>
  <c r="I24" i="2"/>
  <c r="I31" i="2" s="1"/>
  <c r="H24" i="2"/>
  <c r="F24" i="2"/>
  <c r="E24" i="2"/>
  <c r="E31" i="2" s="1"/>
  <c r="D24" i="2"/>
  <c r="C24" i="2"/>
  <c r="C31" i="2" s="1"/>
  <c r="B24" i="2"/>
  <c r="B31" i="2" s="1"/>
  <c r="G22" i="2"/>
  <c r="H21" i="2"/>
  <c r="F21" i="2"/>
  <c r="F31" i="2" s="1"/>
  <c r="E21" i="2"/>
  <c r="D21" i="2"/>
  <c r="C21" i="2"/>
  <c r="B21" i="2"/>
  <c r="O45" i="1"/>
  <c r="C23" i="3" s="1"/>
  <c r="O44" i="1"/>
  <c r="N41" i="1"/>
  <c r="C17" i="3" s="1"/>
  <c r="M30" i="1"/>
  <c r="L30" i="1"/>
  <c r="K30" i="1"/>
  <c r="J30" i="1"/>
  <c r="N29" i="1"/>
  <c r="N28" i="1"/>
  <c r="M25" i="1"/>
  <c r="L25" i="1"/>
  <c r="K25" i="1"/>
  <c r="J25" i="1"/>
  <c r="O22" i="1"/>
  <c r="L22" i="1"/>
  <c r="K22" i="1"/>
  <c r="J22" i="1"/>
  <c r="H31" i="2" l="1"/>
  <c r="D31" i="2"/>
  <c r="G24" i="2"/>
  <c r="M21" i="1"/>
  <c r="N21" i="1" s="1"/>
  <c r="L21" i="1"/>
  <c r="L35" i="1" s="1"/>
  <c r="K21" i="1"/>
  <c r="K35" i="1" s="1"/>
  <c r="N22" i="1"/>
  <c r="J21" i="1"/>
  <c r="J35" i="1" s="1"/>
  <c r="G21" i="2"/>
  <c r="J21" i="2" s="1"/>
  <c r="J22" i="2"/>
  <c r="G31" i="2"/>
  <c r="N43" i="1"/>
  <c r="J25" i="2"/>
  <c r="J24" i="2" s="1"/>
  <c r="N35" i="1" l="1"/>
  <c r="M35" i="1"/>
  <c r="J31" i="2"/>
  <c r="C27" i="3" s="1"/>
  <c r="N45" i="1"/>
  <c r="B23" i="3" s="1"/>
  <c r="B22" i="3"/>
  <c r="B21" i="3"/>
  <c r="B20" i="3" l="1"/>
  <c r="C20" i="3" l="1"/>
</calcChain>
</file>

<file path=xl/sharedStrings.xml><?xml version="1.0" encoding="utf-8"?>
<sst xmlns="http://schemas.openxmlformats.org/spreadsheetml/2006/main" count="146" uniqueCount="121">
  <si>
    <t>PODER JUDICIÁRIO</t>
  </si>
  <si>
    <t>TRIBUNAL DE JUSTIÇA DO ESTADO DO ACRE</t>
  </si>
  <si>
    <t>RELATÓRIO DE GESTÃO FISCAL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</si>
  <si>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</si>
  <si>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</si>
  <si>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</si>
  <si>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DESPESAS EXECUTADAS</t>
  </si>
  <si>
    <t>(Últimos 12 Meses)</t>
  </si>
  <si>
    <t>DESPESA COM PESSOAL</t>
  </si>
  <si>
    <t>01/2022</t>
  </si>
  <si>
    <t>02/2022</t>
  </si>
  <si>
    <t>03/2022</t>
  </si>
  <si>
    <t>04/2022</t>
  </si>
  <si>
    <t>05/2022</t>
  </si>
  <si>
    <t>06/2022</t>
  </si>
  <si>
    <t>07/2022</t>
  </si>
  <si>
    <t>08/2022</t>
  </si>
  <si>
    <t>TOTAL</t>
  </si>
  <si>
    <t>INSCRITAS EM RESTOS A PAGAR</t>
  </si>
  <si>
    <t>(ÚLTIMOS</t>
  </si>
  <si>
    <t xml:space="preserve">NÃO </t>
  </si>
  <si>
    <t>12 MESES)</t>
  </si>
  <si>
    <t xml:space="preserve"> PROCESSADOS</t>
  </si>
  <si>
    <t>(a)</t>
  </si>
  <si>
    <t>(b)</t>
  </si>
  <si>
    <t>DESPESA BRUTA COM PESSOAL (I)</t>
  </si>
  <si>
    <t xml:space="preserve"> Pessoal Ativo</t>
  </si>
  <si>
    <t>Vencimentos, Vantagens e Outras Despesas Variáveis</t>
  </si>
  <si>
    <t>Obrigações Patronais</t>
  </si>
  <si>
    <t>Pessoal Inativo e Pensionistas</t>
  </si>
  <si>
    <t>Aposentadorias, Reserva e Reformas</t>
  </si>
  <si>
    <t>Pensões</t>
  </si>
  <si>
    <r>
      <rPr>
        <b/>
        <sz val="12"/>
        <color theme="1"/>
        <rFont val="Times New Roman"/>
        <family val="1"/>
      </rPr>
      <t>Outras despesas de pessoal decorrentes de contratos de terceirização ou de contratação de forma indireta</t>
    </r>
    <r>
      <rPr>
        <sz val="12"/>
        <color theme="1"/>
        <rFont val="Times New Roman"/>
        <family val="1"/>
      </rPr>
      <t xml:space="preserve"> (§ 1º do art. 18 da LRF)</t>
    </r>
  </si>
  <si>
    <t>Despesa com Pessoal não executada Orçamentariamente</t>
  </si>
  <si>
    <t xml:space="preserve">DESPESAS NÃO COMPUTADAS (II) (§ 1º do art. 19 da LRF) 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</si>
  <si>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</si>
  <si>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</si>
  <si>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</si>
  <si>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</si>
  <si>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</si>
  <si>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APURAÇÃO DO CUMPRIMENTO DO LIMITE LEGAL</t>
  </si>
  <si>
    <t>VALOR</t>
  </si>
  <si>
    <t xml:space="preserve">   % SOBRE A RCL AJUSTADA</t>
  </si>
  <si>
    <t>RECEITA CORRENTE LÍQUIDA - RCL (IV)</t>
  </si>
  <si>
    <t>-</t>
  </si>
  <si>
    <r>
      <rPr>
        <sz val="12"/>
        <color theme="1"/>
        <rFont val="Times New Roman"/>
        <family val="1"/>
      </rPr>
      <t xml:space="preserve">(-) Transferências obrigatórias da União relativas às emendas individuais (art. 166-A, §1º, da CF) (V) </t>
    </r>
    <r>
      <rPr>
        <sz val="12"/>
        <color theme="1"/>
        <rFont val="Calibri"/>
        <family val="2"/>
      </rPr>
      <t xml:space="preserve">  </t>
    </r>
  </si>
  <si>
    <r>
      <rPr>
        <sz val="12"/>
        <color theme="1"/>
        <rFont val="Times New Roman"/>
        <family val="1"/>
      </rPr>
      <t xml:space="preserve">(-) Transferências obrigatórias da União relativas às emendas de bancada (art. 166-A, §16, da CF) (VI) </t>
    </r>
    <r>
      <rPr>
        <sz val="12"/>
        <color theme="1"/>
        <rFont val="Calibri"/>
        <family val="2"/>
      </rPr>
      <t xml:space="preserve">  </t>
    </r>
  </si>
  <si>
    <t>= RECEITA CORRENTE LÍQUIDA AJUSTADA PARA CÁLCULO DOS LIMITES DA DESPESA COM PESSOAL (VII) = (IV - V - VI)</t>
  </si>
  <si>
    <t>DESPESA TOTAL COM PESSOAL - DTP (VIII) = (III a + III b)</t>
  </si>
  <si>
    <t xml:space="preserve">LIMITE MÁXIMO (IX) (incisos I, II e III, art. 20 da LRF) </t>
  </si>
  <si>
    <t xml:space="preserve">LIMITE PRUDENCIAL (X) = (0,95 x IX) (parágrafo único do art. 22 da LRF) </t>
  </si>
  <si>
    <t xml:space="preserve">LIMITE DE ALERTA (XI) = (0,90 x IX) (inciso II do §1º do art. 59 da LRF) </t>
  </si>
  <si>
    <t>Alzenir Pinheiro de Carvalho</t>
  </si>
  <si>
    <t>Rodrigo Roesler</t>
  </si>
  <si>
    <t>Presidente</t>
  </si>
  <si>
    <t>Diretora de Finanças</t>
  </si>
  <si>
    <r>
      <rPr>
        <b/>
        <sz val="22"/>
        <color rgb="FF000000"/>
        <rFont val="Times New Roman"/>
        <family val="1"/>
      </rPr>
      <t>Gerente de Contabilidade</t>
    </r>
    <r>
      <rPr>
        <sz val="22"/>
        <color rgb="FF000000"/>
        <rFont val="Times New Roman"/>
        <family val="1"/>
      </rPr>
      <t xml:space="preserve"> / CRC/AC-002125/O-2</t>
    </r>
  </si>
  <si>
    <t>DEMONSTRATIVO DA DISPONIBILIDADE DE CAIXA E DOS RESTOS A PAGAR</t>
  </si>
  <si>
    <t xml:space="preserve"> RGF – ANEXO 5 (LRF, art. 55, Inciso III, alínea "a")</t>
  </si>
  <si>
    <t>IDENTIFICAÇÃO DOS RECURSOS</t>
  </si>
  <si>
    <t xml:space="preserve">DISPONIBILIDADE DE CAIXA BRUTA </t>
  </si>
  <si>
    <t>OBRIGAÇÕES FINANCEIRAS</t>
  </si>
  <si>
    <t>RESTOS A PAGAR EMPENHADOS E NÃO LIQUIDADOS DO EXERCÍCIO</t>
  </si>
  <si>
    <t>EMPENHOS NÃO LIQUIDADOS CANCELADOS (NÃO INSCRITOS POR INSUFICIÊNCIA FINANCEIRA)</t>
  </si>
  <si>
    <t>DISPONIBILIDADE DE CAIXA LÍQUIDA (ANTES DA INSCRIÇÃO EM RESTOS A PAGAR NÃO PROCESSADOS DO EXERCÍCIO) h = (f - g)</t>
  </si>
  <si>
    <t xml:space="preserve">Restos a Pagar Liquidados e Não Pagos </t>
  </si>
  <si>
    <t>Restos a Pagar Empenhados e Não Liquidados de Exercícios Anteriores</t>
  </si>
  <si>
    <t>Demais Obrigaçãoes Fianceiras</t>
  </si>
  <si>
    <t>De Exercícios Anteriores</t>
  </si>
  <si>
    <t>Do Exercício</t>
  </si>
  <si>
    <t>(c)</t>
  </si>
  <si>
    <t>(d)</t>
  </si>
  <si>
    <t>(e)</t>
  </si>
  <si>
    <t>(f) = (a – (b + c + d + e))</t>
  </si>
  <si>
    <t>TOTAL DOS RECURSOS NÃO VINCULADOS (I)</t>
  </si>
  <si>
    <t>Recursos Ordinários (100 - RECURSOS PRÓPRIOS - ADMINISTRAÇÃO)</t>
  </si>
  <si>
    <t>Outros Recursos Não Vinculados</t>
  </si>
  <si>
    <t>TOTAL DOS RECURSOS VINCULADOS (II)</t>
  </si>
  <si>
    <t>200 - RECURSOS DE CONVÊNIO</t>
  </si>
  <si>
    <t>100 - RECURSOS DE CONVÊNIO - CONTRAPARTIDA</t>
  </si>
  <si>
    <t>700 - RECURSOS PRÓPRIOS INDIRETOS - FUNEJ</t>
  </si>
  <si>
    <t>700 - RECURSOS PRÓPRIOS INDIRETOS - FECOM</t>
  </si>
  <si>
    <t>700 - RECURSOS PRÓPRIOS INDIRETOS - FUNSEG</t>
  </si>
  <si>
    <t>Outros Recursos Vinculados</t>
  </si>
  <si>
    <t>TOTAL (III) = (I + II)</t>
  </si>
  <si>
    <t xml:space="preserve">  Keuly Tavares Queiroz Costa</t>
  </si>
  <si>
    <t xml:space="preserve"> Diretora de Finanças  </t>
  </si>
  <si>
    <t>Gerente de Contabilidade/CRC/AC-002125/O-2</t>
  </si>
  <si>
    <t>Auditor-Chefe da Auditoria Interna</t>
  </si>
  <si>
    <t>DEMONSTRATIVO SIMPLIFICADO DO RELATÓRIO DE GESTÃO FISCAL</t>
  </si>
  <si>
    <t xml:space="preserve"> LRF, art. 48 - Anexo 6</t>
  </si>
  <si>
    <t>RECEITA CORRENTE LÍQUIDA</t>
  </si>
  <si>
    <t>VALOR ATÉ O QUADRIMESTRE/SEMESTRE</t>
  </si>
  <si>
    <t>Receita Corrente Líquida</t>
  </si>
  <si>
    <t>% SOBRE A RCL AJUSTADA</t>
  </si>
  <si>
    <t>Despesa Total com Pessoal - DTP</t>
  </si>
  <si>
    <t>Limite Máximo (incisos I, II e III, art. 20 da LRF) - &lt;%&gt;</t>
  </si>
  <si>
    <t>Limite Prudencial (parágrafo único, art. 22 da LRF) - &lt;%&gt;</t>
  </si>
  <si>
    <t>Limite de Alerta (inciso II do §1º do art. 59 da LRF) - &lt;%&gt;</t>
  </si>
  <si>
    <t>RESTOS A PAGAR</t>
  </si>
  <si>
    <t>INSCRIÇÃO EM RESTOS A PAGAR NÃO PROCESSADOS DO EXERCÍCIO</t>
  </si>
  <si>
    <t>DISPONIBILIDADE DE CAIXA LÍQUIDA (APÓS DA INSCRIÇÃO EM RESTOS A PAGAR NÃO PROCESSADOS DO EXERCÍCIO)</t>
  </si>
  <si>
    <t>Valor Total</t>
  </si>
  <si>
    <t xml:space="preserve">  </t>
  </si>
  <si>
    <t>09/2022</t>
  </si>
  <si>
    <t>10/2022</t>
  </si>
  <si>
    <t>11/2022</t>
  </si>
  <si>
    <t>12/2022</t>
  </si>
  <si>
    <t>JAN/2022 a DEZ/2022</t>
  </si>
  <si>
    <r>
      <t>DISPONIBILIDADE DE CAIXA LÍQUIDA (ANTES DA INSCRIÇÃO EM RESTOS A PAGAR NÃO PROCESSADOS DO EXERCÍCIO)</t>
    </r>
    <r>
      <rPr>
        <b/>
        <sz val="6"/>
        <rFont val="Times New Roman"/>
        <family val="1"/>
      </rPr>
      <t>1</t>
    </r>
  </si>
  <si>
    <r>
      <rPr>
        <sz val="10"/>
        <rFont val="Times New Roman"/>
        <family val="1"/>
      </rPr>
      <t>Desembargadora</t>
    </r>
    <r>
      <rPr>
        <b/>
        <sz val="10"/>
        <rFont val="Times New Roman"/>
        <family val="1"/>
      </rPr>
      <t xml:space="preserve"> Waldirene Cordeiro</t>
    </r>
  </si>
  <si>
    <t>JAN/2022 A DEZ/2022</t>
  </si>
  <si>
    <t>JANEIRO/2022 a DEZEMBRO/2022</t>
  </si>
  <si>
    <t>FONTE: Sistema de execução orçamentária, financeira, contábil e patrimonial do Judiciário do Estado do Acre – GRP/WEB (Sistema Thema/GRP) e Demonstrativo da Receita Corrente Liquida do Estado do Acre; Unidade Responsável: Gerência de Contabilidade; Data da Emissão: 27/01/2023, ÀS 10h.</t>
  </si>
  <si>
    <t>FONTE: Sistema de Administração Financeira e Patrimonial do Judiciário do Estado do Acre – GRP e Demonstrativo da Receita Corrente Liquida do Estado do Acre; Unidade Responsável: Gerência de Contabilidade; Data da Emissão: 27/01/2023,  às 10h</t>
  </si>
  <si>
    <t>FONTE: Sistema de Administração Financeira e Patrimonial do Judiciário do Estado do Acre – GRP e Demonstrativo da Receita Corrente Liquida do Estado do Acre; Unidade Responsável: Gerência de Contabilidade; Data da Emissão: 27/01/2023,  às 10h.</t>
  </si>
  <si>
    <r>
      <t xml:space="preserve">Desembargadora </t>
    </r>
    <r>
      <rPr>
        <sz val="22"/>
        <color rgb="FF000000"/>
        <rFont val="Times New Roman"/>
        <family val="1"/>
      </rPr>
      <t>Regina Ferrari</t>
    </r>
  </si>
  <si>
    <t>Samya Ester da Silveira Gouveia Assis</t>
  </si>
  <si>
    <t>OBS.: Republicado para corrigir erro material na linha "Despesa Total com Pessoal - DTP".</t>
  </si>
  <si>
    <r>
      <rPr>
        <sz val="10"/>
        <rFont val="Times New Roman"/>
        <family val="1"/>
      </rPr>
      <t>Desembargadora</t>
    </r>
    <r>
      <rPr>
        <b/>
        <sz val="10"/>
        <rFont val="Times New Roman"/>
        <family val="1"/>
      </rPr>
      <t xml:space="preserve"> Regina Ferrari</t>
    </r>
  </si>
  <si>
    <t>OBS.: Republicado para corrigir erro material nas linhas "Vencimentos, Vantagens e Outras Despesas Variáveis", "Aposentadoria, Reservas e Reformas", "Pensões" e "Despesas de Exercícios Anteriores".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</si>
</sst>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 &quot;#,##0.00_);[Red]\(&quot;R$ &quot;#,##0.00\)"/>
    <numFmt numFmtId="165" formatCode="_-* #,##0.00_-;\-* #,##0.00_-;_-* &quot;-&quot;??_-;_-@"/>
    <numFmt numFmtId="166" formatCode="#,##0.00;[Red]#,##0.00"/>
  </numFmts>
  <fonts count="32" x14ac:knownFonts="1">
    <font>
      <sz val="10"/>
      <color rgb="FF000000"/>
      <name val="Arial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Arial"/>
      <family val="2"/>
    </font>
    <font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22"/>
      <color rgb="FF000000"/>
      <name val="Times New Roman"/>
      <family val="1"/>
    </font>
    <font>
      <sz val="10"/>
      <color rgb="FF000000"/>
      <name val="Arial"/>
      <family val="2"/>
    </font>
    <font>
      <sz val="22"/>
      <color rgb="FF000000"/>
      <name val="Times New Roman"/>
      <family val="1"/>
    </font>
    <font>
      <sz val="22"/>
      <color theme="1"/>
      <name val="Arial"/>
      <family val="2"/>
    </font>
    <font>
      <b/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8"/>
      <color rgb="FFFF0000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</font>
    <font>
      <b/>
      <sz val="10"/>
      <name val="Times New Roman"/>
      <family val="1"/>
    </font>
    <font>
      <sz val="10"/>
      <name val="Arial"/>
      <family val="2"/>
      <scheme val="minor"/>
    </font>
    <font>
      <sz val="10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6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2" borderId="11" xfId="0" applyFont="1" applyFill="1" applyBorder="1"/>
    <xf numFmtId="4" fontId="3" fillId="2" borderId="12" xfId="0" applyNumberFormat="1" applyFont="1" applyFill="1" applyBorder="1"/>
    <xf numFmtId="4" fontId="3" fillId="2" borderId="13" xfId="0" applyNumberFormat="1" applyFont="1" applyFill="1" applyBorder="1"/>
    <xf numFmtId="0" fontId="3" fillId="0" borderId="9" xfId="0" applyFont="1" applyBorder="1" applyAlignment="1">
      <alignment horizontal="left"/>
    </xf>
    <xf numFmtId="4" fontId="3" fillId="0" borderId="8" xfId="0" applyNumberFormat="1" applyFont="1" applyBorder="1"/>
    <xf numFmtId="4" fontId="3" fillId="0" borderId="14" xfId="0" applyNumberFormat="1" applyFont="1" applyBorder="1"/>
    <xf numFmtId="0" fontId="1" fillId="0" borderId="9" xfId="0" applyFont="1" applyBorder="1" applyAlignment="1">
      <alignment horizontal="left"/>
    </xf>
    <xf numFmtId="4" fontId="1" fillId="0" borderId="8" xfId="0" applyNumberFormat="1" applyFont="1" applyBorder="1"/>
    <xf numFmtId="4" fontId="1" fillId="0" borderId="14" xfId="0" applyNumberFormat="1" applyFont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/>
    <xf numFmtId="4" fontId="1" fillId="0" borderId="14" xfId="0" applyNumberFormat="1" applyFont="1" applyBorder="1"/>
    <xf numFmtId="0" fontId="3" fillId="2" borderId="15" xfId="0" applyFont="1" applyFill="1" applyBorder="1"/>
    <xf numFmtId="4" fontId="3" fillId="2" borderId="16" xfId="0" applyNumberFormat="1" applyFont="1" applyFill="1" applyBorder="1"/>
    <xf numFmtId="4" fontId="3" fillId="2" borderId="17" xfId="0" applyNumberFormat="1" applyFont="1" applyFill="1" applyBorder="1"/>
    <xf numFmtId="4" fontId="3" fillId="0" borderId="0" xfId="0" applyNumberFormat="1" applyFont="1"/>
    <xf numFmtId="0" fontId="3" fillId="2" borderId="16" xfId="0" applyFont="1" applyFill="1" applyBorder="1" applyAlignment="1">
      <alignment horizontal="center"/>
    </xf>
    <xf numFmtId="165" fontId="3" fillId="0" borderId="16" xfId="0" applyNumberFormat="1" applyFont="1" applyBorder="1"/>
    <xf numFmtId="165" fontId="1" fillId="0" borderId="16" xfId="0" applyNumberFormat="1" applyFont="1" applyBorder="1" applyAlignment="1">
      <alignment horizontal="center"/>
    </xf>
    <xf numFmtId="4" fontId="1" fillId="0" borderId="16" xfId="0" applyNumberFormat="1" applyFont="1" applyBorder="1"/>
    <xf numFmtId="0" fontId="1" fillId="0" borderId="16" xfId="0" applyFont="1" applyBorder="1" applyAlignment="1">
      <alignment horizontal="center"/>
    </xf>
    <xf numFmtId="0" fontId="2" fillId="0" borderId="0" xfId="0" applyFont="1" applyAlignment="1">
      <alignment horizontal="left"/>
    </xf>
    <xf numFmtId="10" fontId="3" fillId="2" borderId="16" xfId="0" applyNumberFormat="1" applyFont="1" applyFill="1" applyBorder="1"/>
    <xf numFmtId="165" fontId="1" fillId="0" borderId="16" xfId="0" applyNumberFormat="1" applyFont="1" applyBorder="1"/>
    <xf numFmtId="10" fontId="1" fillId="0" borderId="16" xfId="0" applyNumberFormat="1" applyFont="1" applyBorder="1"/>
    <xf numFmtId="0" fontId="9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" fontId="5" fillId="0" borderId="0" xfId="0" applyNumberFormat="1" applyFont="1"/>
    <xf numFmtId="4" fontId="1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left"/>
    </xf>
    <xf numFmtId="165" fontId="16" fillId="0" borderId="0" xfId="0" applyNumberFormat="1" applyFont="1" applyAlignment="1">
      <alignment horizontal="left"/>
    </xf>
    <xf numFmtId="165" fontId="16" fillId="0" borderId="0" xfId="0" applyNumberFormat="1" applyFont="1" applyAlignment="1">
      <alignment horizontal="right"/>
    </xf>
    <xf numFmtId="0" fontId="14" fillId="0" borderId="0" xfId="0" applyFont="1"/>
    <xf numFmtId="0" fontId="17" fillId="0" borderId="0" xfId="0" applyFont="1"/>
    <xf numFmtId="0" fontId="4" fillId="0" borderId="0" xfId="0" applyFont="1"/>
    <xf numFmtId="0" fontId="7" fillId="0" borderId="0" xfId="0" applyFont="1"/>
    <xf numFmtId="0" fontId="7" fillId="0" borderId="0" xfId="0" applyFont="1" applyAlignment="1"/>
    <xf numFmtId="0" fontId="22" fillId="0" borderId="0" xfId="0" applyFont="1" applyAlignment="1">
      <alignment horizontal="left"/>
    </xf>
    <xf numFmtId="0" fontId="22" fillId="0" borderId="0" xfId="0" applyFont="1"/>
    <xf numFmtId="164" fontId="22" fillId="0" borderId="5" xfId="0" applyNumberFormat="1" applyFont="1" applyBorder="1" applyAlignment="1">
      <alignment horizontal="right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9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165" fontId="23" fillId="0" borderId="16" xfId="0" applyNumberFormat="1" applyFont="1" applyBorder="1" applyAlignment="1">
      <alignment horizontal="right" wrapText="1"/>
    </xf>
    <xf numFmtId="0" fontId="22" fillId="0" borderId="7" xfId="0" applyFont="1" applyBorder="1" applyAlignment="1">
      <alignment horizontal="left" vertical="center"/>
    </xf>
    <xf numFmtId="165" fontId="22" fillId="0" borderId="7" xfId="0" applyNumberFormat="1" applyFont="1" applyBorder="1" applyAlignment="1">
      <alignment horizontal="right" wrapText="1"/>
    </xf>
    <xf numFmtId="165" fontId="23" fillId="0" borderId="3" xfId="0" applyNumberFormat="1" applyFont="1" applyBorder="1" applyAlignment="1">
      <alignment horizontal="right" wrapText="1"/>
    </xf>
    <xf numFmtId="165" fontId="23" fillId="0" borderId="7" xfId="0" applyNumberFormat="1" applyFont="1" applyBorder="1" applyAlignment="1">
      <alignment horizontal="right" wrapText="1"/>
    </xf>
    <xf numFmtId="165" fontId="22" fillId="0" borderId="1" xfId="0" applyNumberFormat="1" applyFont="1" applyBorder="1" applyAlignment="1">
      <alignment horizontal="right" wrapText="1"/>
    </xf>
    <xf numFmtId="165" fontId="22" fillId="0" borderId="7" xfId="0" applyNumberFormat="1" applyFont="1" applyBorder="1" applyAlignment="1">
      <alignment horizontal="right"/>
    </xf>
    <xf numFmtId="0" fontId="22" fillId="0" borderId="4" xfId="0" applyFont="1" applyBorder="1" applyAlignment="1">
      <alignment horizontal="left" vertical="center"/>
    </xf>
    <xf numFmtId="165" fontId="22" fillId="0" borderId="10" xfId="0" applyNumberFormat="1" applyFont="1" applyBorder="1" applyAlignment="1">
      <alignment horizontal="right" wrapText="1"/>
    </xf>
    <xf numFmtId="0" fontId="23" fillId="0" borderId="1" xfId="0" applyFont="1" applyBorder="1" applyAlignment="1">
      <alignment horizontal="left"/>
    </xf>
    <xf numFmtId="0" fontId="22" fillId="0" borderId="8" xfId="0" applyFont="1" applyBorder="1" applyAlignment="1">
      <alignment horizontal="left" vertical="center"/>
    </xf>
    <xf numFmtId="165" fontId="22" fillId="0" borderId="8" xfId="0" applyNumberFormat="1" applyFont="1" applyBorder="1" applyAlignment="1">
      <alignment horizontal="right" wrapText="1"/>
    </xf>
    <xf numFmtId="165" fontId="23" fillId="0" borderId="8" xfId="0" applyNumberFormat="1" applyFont="1" applyBorder="1" applyAlignment="1">
      <alignment horizontal="right" wrapText="1"/>
    </xf>
    <xf numFmtId="165" fontId="22" fillId="0" borderId="8" xfId="0" applyNumberFormat="1" applyFont="1" applyBorder="1" applyAlignment="1">
      <alignment horizontal="right"/>
    </xf>
    <xf numFmtId="0" fontId="22" fillId="0" borderId="10" xfId="0" applyFont="1" applyBorder="1" applyAlignment="1">
      <alignment horizontal="left" vertical="center"/>
    </xf>
    <xf numFmtId="165" fontId="23" fillId="0" borderId="16" xfId="0" applyNumberFormat="1" applyFont="1" applyBorder="1" applyAlignment="1">
      <alignment horizontal="left"/>
    </xf>
    <xf numFmtId="165" fontId="23" fillId="0" borderId="16" xfId="0" applyNumberFormat="1" applyFont="1" applyBorder="1" applyAlignment="1">
      <alignment horizontal="right"/>
    </xf>
    <xf numFmtId="0" fontId="23" fillId="0" borderId="0" xfId="0" applyFont="1" applyAlignment="1">
      <alignment horizontal="left"/>
    </xf>
    <xf numFmtId="165" fontId="23" fillId="0" borderId="0" xfId="0" applyNumberFormat="1" applyFont="1" applyAlignment="1">
      <alignment horizontal="left"/>
    </xf>
    <xf numFmtId="165" fontId="23" fillId="0" borderId="0" xfId="0" applyNumberFormat="1" applyFont="1" applyAlignment="1">
      <alignment horizontal="right"/>
    </xf>
    <xf numFmtId="165" fontId="25" fillId="0" borderId="8" xfId="0" applyNumberFormat="1" applyFont="1" applyBorder="1" applyAlignment="1">
      <alignment horizontal="right" wrapText="1"/>
    </xf>
    <xf numFmtId="0" fontId="19" fillId="0" borderId="0" xfId="0" applyFont="1"/>
    <xf numFmtId="0" fontId="21" fillId="0" borderId="0" xfId="0" applyFont="1"/>
    <xf numFmtId="0" fontId="0" fillId="0" borderId="0" xfId="0" applyFont="1" applyAlignment="1"/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/>
    <xf numFmtId="0" fontId="25" fillId="0" borderId="0" xfId="0" applyFont="1"/>
    <xf numFmtId="164" fontId="25" fillId="0" borderId="0" xfId="0" applyNumberFormat="1" applyFont="1" applyAlignment="1">
      <alignment horizontal="right"/>
    </xf>
    <xf numFmtId="0" fontId="30" fillId="0" borderId="19" xfId="0" applyFont="1" applyBorder="1" applyAlignment="1">
      <alignment horizontal="center"/>
    </xf>
    <xf numFmtId="0" fontId="25" fillId="0" borderId="19" xfId="0" applyFont="1" applyBorder="1" applyAlignment="1"/>
    <xf numFmtId="0" fontId="25" fillId="0" borderId="18" xfId="0" applyFont="1" applyBorder="1"/>
    <xf numFmtId="166" fontId="25" fillId="0" borderId="19" xfId="0" applyNumberFormat="1" applyFont="1" applyBorder="1" applyAlignment="1">
      <alignment horizontal="right"/>
    </xf>
    <xf numFmtId="0" fontId="30" fillId="0" borderId="20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25" fillId="0" borderId="14" xfId="0" applyFont="1" applyBorder="1"/>
    <xf numFmtId="165" fontId="25" fillId="0" borderId="9" xfId="0" applyNumberFormat="1" applyFont="1" applyBorder="1"/>
    <xf numFmtId="10" fontId="25" fillId="0" borderId="9" xfId="0" applyNumberFormat="1" applyFont="1" applyBorder="1"/>
    <xf numFmtId="0" fontId="25" fillId="0" borderId="6" xfId="0" applyFont="1" applyBorder="1"/>
    <xf numFmtId="165" fontId="25" fillId="0" borderId="4" xfId="0" applyNumberFormat="1" applyFont="1" applyBorder="1"/>
    <xf numFmtId="10" fontId="25" fillId="0" borderId="4" xfId="0" applyNumberFormat="1" applyFont="1" applyBorder="1"/>
    <xf numFmtId="0" fontId="25" fillId="0" borderId="20" xfId="0" applyFont="1" applyBorder="1"/>
    <xf numFmtId="0" fontId="25" fillId="0" borderId="2" xfId="0" applyFont="1" applyBorder="1"/>
    <xf numFmtId="0" fontId="29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" fillId="0" borderId="0" xfId="0" applyFont="1" applyAlignment="1"/>
    <xf numFmtId="4" fontId="3" fillId="0" borderId="8" xfId="0" applyNumberFormat="1" applyFont="1" applyFill="1" applyBorder="1"/>
    <xf numFmtId="4" fontId="1" fillId="0" borderId="8" xfId="0" applyNumberFormat="1" applyFont="1" applyFill="1" applyBorder="1"/>
    <xf numFmtId="4" fontId="31" fillId="0" borderId="8" xfId="0" applyNumberFormat="1" applyFont="1" applyFill="1" applyBorder="1"/>
    <xf numFmtId="0" fontId="0" fillId="0" borderId="0" xfId="0" applyFont="1" applyAlignment="1"/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14" xfId="0" applyFont="1" applyFill="1" applyBorder="1"/>
    <xf numFmtId="49" fontId="3" fillId="0" borderId="7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0" fontId="7" fillId="0" borderId="10" xfId="0" applyFont="1" applyFill="1" applyBorder="1"/>
    <xf numFmtId="0" fontId="3" fillId="0" borderId="4" xfId="0" applyFont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3" fillId="0" borderId="7" xfId="0" applyFont="1" applyBorder="1" applyAlignment="1">
      <alignment horizontal="center" vertical="center"/>
    </xf>
    <xf numFmtId="0" fontId="7" fillId="0" borderId="8" xfId="0" applyFont="1" applyBorder="1"/>
    <xf numFmtId="0" fontId="7" fillId="0" borderId="10" xfId="0" applyFont="1" applyBorder="1"/>
    <xf numFmtId="49" fontId="3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" fillId="3" borderId="18" xfId="0" applyFont="1" applyFill="1" applyBorder="1" applyAlignment="1">
      <alignment horizontal="left" wrapText="1"/>
    </xf>
    <xf numFmtId="0" fontId="7" fillId="0" borderId="19" xfId="0" applyFont="1" applyBorder="1"/>
    <xf numFmtId="0" fontId="7" fillId="0" borderId="20" xfId="0" applyFont="1" applyBorder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49" fontId="1" fillId="3" borderId="18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3" fillId="2" borderId="18" xfId="0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left" wrapText="1"/>
    </xf>
    <xf numFmtId="0" fontId="23" fillId="0" borderId="1" xfId="0" applyFont="1" applyBorder="1" applyAlignment="1">
      <alignment horizontal="center" vertical="center"/>
    </xf>
    <xf numFmtId="0" fontId="7" fillId="0" borderId="9" xfId="0" applyFont="1" applyBorder="1"/>
    <xf numFmtId="0" fontId="23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2" fillId="0" borderId="5" xfId="0" applyFont="1" applyBorder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center" vertical="center" wrapText="1"/>
    </xf>
    <xf numFmtId="0" fontId="7" fillId="0" borderId="4" xfId="0" applyFont="1" applyBorder="1"/>
    <xf numFmtId="0" fontId="30" fillId="0" borderId="3" xfId="0" applyFont="1" applyBorder="1" applyAlignment="1">
      <alignment horizontal="center" vertical="center"/>
    </xf>
    <xf numFmtId="0" fontId="29" fillId="0" borderId="6" xfId="0" applyFont="1" applyBorder="1"/>
    <xf numFmtId="0" fontId="30" fillId="0" borderId="7" xfId="0" applyFont="1" applyBorder="1" applyAlignment="1">
      <alignment horizontal="center" vertical="center" wrapText="1"/>
    </xf>
    <xf numFmtId="0" fontId="29" fillId="0" borderId="10" xfId="0" applyFont="1" applyBorder="1"/>
    <xf numFmtId="0" fontId="30" fillId="0" borderId="1" xfId="0" applyFont="1" applyBorder="1" applyAlignment="1">
      <alignment horizontal="center" vertical="center" wrapText="1"/>
    </xf>
    <xf numFmtId="0" fontId="29" fillId="0" borderId="4" xfId="0" applyFont="1" applyBorder="1"/>
    <xf numFmtId="0" fontId="25" fillId="0" borderId="0" xfId="0" applyFont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18" xfId="0" applyFont="1" applyBorder="1" applyAlignment="1">
      <alignment horizontal="center"/>
    </xf>
    <xf numFmtId="0" fontId="29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219075</xdr:colOff>
          <xdr:row>0</xdr:row>
          <xdr:rowOff>19050</xdr:rowOff>
        </xdr:from>
        <xdr:to>
          <xdr:col>7</xdr:col>
          <xdr:colOff>200025</xdr:colOff>
          <xdr:row>4</xdr:row>
          <xdr:rowOff>19050</xdr:rowOff>
        </xdr:to>
        <xdr:sp macro="" textlink="">
          <xdr:nvSpPr>
            <xdr:cNvPr id="1025" name="Object 1" descr="rId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809625</xdr:colOff>
          <xdr:row>0</xdr:row>
          <xdr:rowOff>38100</xdr:rowOff>
        </xdr:from>
        <xdr:to>
          <xdr:col>4</xdr:col>
          <xdr:colOff>685800</xdr:colOff>
          <xdr:row>4</xdr:row>
          <xdr:rowOff>66675</xdr:rowOff>
        </xdr:to>
        <xdr:sp macro="" textlink="">
          <xdr:nvSpPr>
            <xdr:cNvPr id="2049" name="Object 1" descr="rId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1285875</xdr:colOff>
          <xdr:row>0</xdr:row>
          <xdr:rowOff>0</xdr:rowOff>
        </xdr:from>
        <xdr:to>
          <xdr:col>1</xdr:col>
          <xdr:colOff>1981200</xdr:colOff>
          <xdr:row>4</xdr:row>
          <xdr:rowOff>0</xdr:rowOff>
        </xdr:to>
        <xdr:sp macro="" textlink="">
          <xdr:nvSpPr>
            <xdr:cNvPr id="3073" name="Object 1" descr="rId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png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33" zoomScale="80" zoomScaleNormal="80" workbookViewId="0">
      <pane xSplit="1" topLeftCell="B1" activePane="topRight" state="frozen"/>
      <selection pane="topRight" activeCell="A49" sqref="A49:O49"/>
    </sheetView>
  </sheetViews>
  <sheetFormatPr defaultColWidth="12.5703125" defaultRowHeight="15" customHeight="1" x14ac:dyDescent="0.2"/>
  <cols>
    <col min="1" max="1" width="93.28515625" customWidth="1"/>
    <col min="2" max="9" width="21.7109375" customWidth="1"/>
    <col min="10" max="10" width="21.140625" customWidth="1"/>
    <col min="11" max="13" width="21.7109375" customWidth="1"/>
    <col min="14" max="14" width="29" customWidth="1"/>
    <col min="15" max="15" width="47.7109375" customWidth="1"/>
    <col min="16" max="17" width="9.28515625" customWidth="1"/>
    <col min="18" max="26" width="8" customWidth="1"/>
  </cols>
  <sheetData>
    <row r="1" spans="1:26" ht="11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1.2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6.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 x14ac:dyDescent="0.2">
      <c r="A5" s="137" t="s">
        <v>0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137" t="s">
        <v>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3">
      <c r="A9" s="138" t="s">
        <v>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3">
      <c r="A10" s="139" t="s">
        <v>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6.5" customHeight="1" x14ac:dyDescent="0.3">
      <c r="A11" s="138" t="s">
        <v>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3">
      <c r="A12" s="139" t="s">
        <v>112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1.2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" t="s">
        <v>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.75" customHeight="1" x14ac:dyDescent="0.2">
      <c r="A15" s="140" t="s">
        <v>6</v>
      </c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1.75" customHeight="1" x14ac:dyDescent="0.2">
      <c r="A16" s="124" t="s">
        <v>7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6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127" t="s">
        <v>8</v>
      </c>
      <c r="B17" s="130" t="s">
        <v>9</v>
      </c>
      <c r="C17" s="130" t="s">
        <v>10</v>
      </c>
      <c r="D17" s="130" t="s">
        <v>11</v>
      </c>
      <c r="E17" s="130" t="s">
        <v>12</v>
      </c>
      <c r="F17" s="121" t="s">
        <v>13</v>
      </c>
      <c r="G17" s="121" t="s">
        <v>14</v>
      </c>
      <c r="H17" s="121" t="s">
        <v>15</v>
      </c>
      <c r="I17" s="121" t="s">
        <v>16</v>
      </c>
      <c r="J17" s="121" t="s">
        <v>104</v>
      </c>
      <c r="K17" s="121" t="s">
        <v>105</v>
      </c>
      <c r="L17" s="121" t="s">
        <v>106</v>
      </c>
      <c r="M17" s="121" t="s">
        <v>107</v>
      </c>
      <c r="N17" s="7" t="s">
        <v>17</v>
      </c>
      <c r="O17" s="8" t="s">
        <v>18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128"/>
      <c r="B18" s="128"/>
      <c r="C18" s="128"/>
      <c r="D18" s="128"/>
      <c r="E18" s="128"/>
      <c r="F18" s="122"/>
      <c r="G18" s="122"/>
      <c r="H18" s="122"/>
      <c r="I18" s="122"/>
      <c r="J18" s="122"/>
      <c r="K18" s="122"/>
      <c r="L18" s="122"/>
      <c r="M18" s="122"/>
      <c r="N18" s="9" t="s">
        <v>19</v>
      </c>
      <c r="O18" s="8" t="s">
        <v>20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7.25" customHeight="1" x14ac:dyDescent="0.25">
      <c r="A19" s="128"/>
      <c r="B19" s="128"/>
      <c r="C19" s="128"/>
      <c r="D19" s="128"/>
      <c r="E19" s="128"/>
      <c r="F19" s="122"/>
      <c r="G19" s="122"/>
      <c r="H19" s="122"/>
      <c r="I19" s="122"/>
      <c r="J19" s="122"/>
      <c r="K19" s="122"/>
      <c r="L19" s="122"/>
      <c r="M19" s="122"/>
      <c r="N19" s="9" t="s">
        <v>21</v>
      </c>
      <c r="O19" s="10" t="s">
        <v>22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129"/>
      <c r="B20" s="129"/>
      <c r="C20" s="129"/>
      <c r="D20" s="129"/>
      <c r="E20" s="129"/>
      <c r="F20" s="123"/>
      <c r="G20" s="123"/>
      <c r="H20" s="123"/>
      <c r="I20" s="123"/>
      <c r="J20" s="123"/>
      <c r="K20" s="123"/>
      <c r="L20" s="123"/>
      <c r="M20" s="123"/>
      <c r="N20" s="11" t="s">
        <v>23</v>
      </c>
      <c r="O20" s="12" t="s">
        <v>24</v>
      </c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7.75" customHeight="1" x14ac:dyDescent="0.25">
      <c r="A21" s="13" t="s">
        <v>25</v>
      </c>
      <c r="B21" s="14">
        <f t="shared" ref="B21:I21" si="0">B22+B25+B28</f>
        <v>18305995.109999999</v>
      </c>
      <c r="C21" s="14">
        <f t="shared" si="0"/>
        <v>21883376.379999999</v>
      </c>
      <c r="D21" s="14">
        <f t="shared" si="0"/>
        <v>22878975.199999999</v>
      </c>
      <c r="E21" s="14">
        <f t="shared" si="0"/>
        <v>19241866.700000003</v>
      </c>
      <c r="F21" s="14">
        <f t="shared" si="0"/>
        <v>20387865.18</v>
      </c>
      <c r="G21" s="14">
        <f t="shared" si="0"/>
        <v>25180137.809999999</v>
      </c>
      <c r="H21" s="14">
        <f t="shared" si="0"/>
        <v>20617614.18</v>
      </c>
      <c r="I21" s="14">
        <f t="shared" si="0"/>
        <v>22646550.859999999</v>
      </c>
      <c r="J21" s="14">
        <f t="shared" ref="J21:M21" si="1">J22+J25+J28</f>
        <v>21603727.34</v>
      </c>
      <c r="K21" s="14">
        <f t="shared" si="1"/>
        <v>27806726.960000001</v>
      </c>
      <c r="L21" s="14">
        <f t="shared" si="1"/>
        <v>29723878.310000002</v>
      </c>
      <c r="M21" s="14">
        <f t="shared" si="1"/>
        <v>44984101.479999997</v>
      </c>
      <c r="N21" s="14">
        <f>SUM(B21:M21)</f>
        <v>295260815.51000005</v>
      </c>
      <c r="O21" s="15">
        <f>O22+O25+O28+O29</f>
        <v>8356040.5899999999</v>
      </c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7.75" customHeight="1" x14ac:dyDescent="0.25">
      <c r="A22" s="16" t="s">
        <v>26</v>
      </c>
      <c r="B22" s="17">
        <f t="shared" ref="B22:I22" si="2">SUM(B23:B24)</f>
        <v>14141356.439999999</v>
      </c>
      <c r="C22" s="17">
        <f t="shared" si="2"/>
        <v>17681952.07</v>
      </c>
      <c r="D22" s="17">
        <f t="shared" si="2"/>
        <v>18693563.140000001</v>
      </c>
      <c r="E22" s="17">
        <f t="shared" si="2"/>
        <v>15020199.860000001</v>
      </c>
      <c r="F22" s="17">
        <f t="shared" si="2"/>
        <v>16213320.289999999</v>
      </c>
      <c r="G22" s="17">
        <f t="shared" si="2"/>
        <v>20289727.969999999</v>
      </c>
      <c r="H22" s="17">
        <f t="shared" si="2"/>
        <v>16369074.529999999</v>
      </c>
      <c r="I22" s="17">
        <f t="shared" si="2"/>
        <v>17774333.07</v>
      </c>
      <c r="J22" s="17">
        <f t="shared" ref="J22:L22" si="3">SUM(J23:J24)</f>
        <v>17207800.5</v>
      </c>
      <c r="K22" s="17">
        <f t="shared" si="3"/>
        <v>23521268.82</v>
      </c>
      <c r="L22" s="17">
        <f t="shared" si="3"/>
        <v>25415000.220000003</v>
      </c>
      <c r="M22" s="17">
        <f>SUM(M23:M24)</f>
        <v>37019022.539999999</v>
      </c>
      <c r="N22" s="17">
        <f t="shared" ref="N22:N29" si="4">SUM(B22:M22)</f>
        <v>239346619.44999999</v>
      </c>
      <c r="O22" s="18">
        <f>O23+O24</f>
        <v>8356040.5899999999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7.75" customHeight="1" x14ac:dyDescent="0.25">
      <c r="A23" s="19" t="s">
        <v>27</v>
      </c>
      <c r="B23" s="20">
        <v>14141356.439999999</v>
      </c>
      <c r="C23" s="20">
        <v>15967116.710000001</v>
      </c>
      <c r="D23" s="20">
        <v>14629536.52</v>
      </c>
      <c r="E23" s="20">
        <v>14765958.460000001</v>
      </c>
      <c r="F23" s="20">
        <v>14512996.85</v>
      </c>
      <c r="G23" s="20">
        <v>18577425.809999999</v>
      </c>
      <c r="H23" s="20">
        <v>14640985.6</v>
      </c>
      <c r="I23" s="20">
        <v>16057045.779999999</v>
      </c>
      <c r="J23" s="20">
        <v>15480471.779999999</v>
      </c>
      <c r="K23" s="20">
        <v>21812649.800000001</v>
      </c>
      <c r="L23" s="20">
        <v>23582175.440000001</v>
      </c>
      <c r="M23" s="115">
        <v>32094230.66</v>
      </c>
      <c r="N23" s="17">
        <f>SUM(B23:M23)</f>
        <v>216261949.84999999</v>
      </c>
      <c r="O23" s="21">
        <f>8040159.13+18881.46</f>
        <v>8059040.5899999999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7.75" customHeight="1" x14ac:dyDescent="0.25">
      <c r="A24" s="19" t="s">
        <v>28</v>
      </c>
      <c r="B24" s="20">
        <v>0</v>
      </c>
      <c r="C24" s="20">
        <v>1714835.36</v>
      </c>
      <c r="D24" s="20">
        <v>4064026.62</v>
      </c>
      <c r="E24" s="20">
        <v>254241.4</v>
      </c>
      <c r="F24" s="20">
        <v>1700323.44</v>
      </c>
      <c r="G24" s="20">
        <v>1712302.16</v>
      </c>
      <c r="H24" s="20">
        <v>1728088.93</v>
      </c>
      <c r="I24" s="20">
        <v>1717287.29</v>
      </c>
      <c r="J24" s="20">
        <v>1727328.72</v>
      </c>
      <c r="K24" s="20">
        <v>1708619.02</v>
      </c>
      <c r="L24" s="20">
        <v>1832824.78</v>
      </c>
      <c r="M24" s="20">
        <v>4924791.88</v>
      </c>
      <c r="N24" s="17">
        <f>SUM(B24:M24)</f>
        <v>23084669.599999998</v>
      </c>
      <c r="O24" s="21">
        <v>297000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27.75" customHeight="1" x14ac:dyDescent="0.25">
      <c r="A25" s="16" t="s">
        <v>29</v>
      </c>
      <c r="B25" s="17">
        <f t="shared" ref="B25:I25" si="5">SUM(B26:B27)</f>
        <v>4164638.67</v>
      </c>
      <c r="C25" s="17">
        <f t="shared" si="5"/>
        <v>4201424.3099999996</v>
      </c>
      <c r="D25" s="17">
        <f t="shared" si="5"/>
        <v>4185412.06</v>
      </c>
      <c r="E25" s="17">
        <f t="shared" si="5"/>
        <v>4221666.84</v>
      </c>
      <c r="F25" s="17">
        <f t="shared" si="5"/>
        <v>4174544.8899999997</v>
      </c>
      <c r="G25" s="17">
        <f t="shared" si="5"/>
        <v>4890409.84</v>
      </c>
      <c r="H25" s="17">
        <f t="shared" si="5"/>
        <v>4248539.6500000004</v>
      </c>
      <c r="I25" s="17">
        <f t="shared" si="5"/>
        <v>4872217.79</v>
      </c>
      <c r="J25" s="17">
        <f t="shared" ref="J25:M25" si="6">SUM(J26:J27)</f>
        <v>4395926.84</v>
      </c>
      <c r="K25" s="17">
        <f t="shared" si="6"/>
        <v>4285458.1399999997</v>
      </c>
      <c r="L25" s="17">
        <f t="shared" si="6"/>
        <v>4308878.09</v>
      </c>
      <c r="M25" s="114">
        <f t="shared" si="6"/>
        <v>7965078.9399999995</v>
      </c>
      <c r="N25" s="17">
        <f>SUM(B25:M25)</f>
        <v>55914196.060000002</v>
      </c>
      <c r="O25" s="18">
        <f>SUM(O26:O27)</f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27.75" customHeight="1" x14ac:dyDescent="0.25">
      <c r="A26" s="19" t="s">
        <v>30</v>
      </c>
      <c r="B26" s="20">
        <v>3156676.61</v>
      </c>
      <c r="C26" s="20">
        <v>3170976.73</v>
      </c>
      <c r="D26" s="20">
        <v>3171963.74</v>
      </c>
      <c r="E26" s="20">
        <v>3185403.93</v>
      </c>
      <c r="F26" s="20">
        <v>3175611.44</v>
      </c>
      <c r="G26" s="20">
        <v>3779475.01</v>
      </c>
      <c r="H26" s="20">
        <v>3215176.08</v>
      </c>
      <c r="I26" s="20">
        <v>3809718.94</v>
      </c>
      <c r="J26" s="20">
        <v>3447186.06</v>
      </c>
      <c r="K26" s="20">
        <v>3305762.29</v>
      </c>
      <c r="L26" s="20">
        <v>3348117.17</v>
      </c>
      <c r="M26" s="115">
        <v>6001247.0199999996</v>
      </c>
      <c r="N26" s="17">
        <f>SUM(B26:M26)</f>
        <v>42767315.019999996</v>
      </c>
      <c r="O26" s="21"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5">
      <c r="A27" s="19" t="s">
        <v>31</v>
      </c>
      <c r="B27" s="20">
        <v>1007962.06</v>
      </c>
      <c r="C27" s="20">
        <v>1030447.58</v>
      </c>
      <c r="D27" s="20">
        <v>1013448.32</v>
      </c>
      <c r="E27" s="20">
        <v>1036262.91</v>
      </c>
      <c r="F27" s="20">
        <v>998933.45</v>
      </c>
      <c r="G27" s="20">
        <v>1110934.83</v>
      </c>
      <c r="H27" s="20">
        <v>1033363.57</v>
      </c>
      <c r="I27" s="20">
        <v>1062498.8500000001</v>
      </c>
      <c r="J27" s="20">
        <v>948740.78</v>
      </c>
      <c r="K27" s="20">
        <v>979695.85</v>
      </c>
      <c r="L27" s="20">
        <v>960760.92</v>
      </c>
      <c r="M27" s="115">
        <v>1963831.92</v>
      </c>
      <c r="N27" s="17">
        <f>SUM(B27:M27)</f>
        <v>13146881.039999999</v>
      </c>
      <c r="O27" s="21">
        <v>0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7.25" customHeight="1" x14ac:dyDescent="0.25">
      <c r="A28" s="22" t="s">
        <v>32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f t="shared" si="4"/>
        <v>0</v>
      </c>
      <c r="O28" s="23">
        <v>0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4" t="s">
        <v>33</v>
      </c>
      <c r="B29" s="17"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f t="shared" si="4"/>
        <v>0</v>
      </c>
      <c r="O29" s="23">
        <v>0</v>
      </c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27.75" customHeight="1" x14ac:dyDescent="0.25">
      <c r="A30" s="25" t="s">
        <v>34</v>
      </c>
      <c r="B30" s="17">
        <f t="shared" ref="B30:I30" si="7">B31+B32+B33+B34</f>
        <v>1708858.45</v>
      </c>
      <c r="C30" s="17">
        <f t="shared" si="7"/>
        <v>4001659.31</v>
      </c>
      <c r="D30" s="17">
        <f t="shared" si="7"/>
        <v>5632218.8600000003</v>
      </c>
      <c r="E30" s="17">
        <f t="shared" si="7"/>
        <v>2016971.44</v>
      </c>
      <c r="F30" s="17">
        <f t="shared" si="7"/>
        <v>3384849.12</v>
      </c>
      <c r="G30" s="17">
        <f t="shared" si="7"/>
        <v>3428709.71</v>
      </c>
      <c r="H30" s="17">
        <f t="shared" si="7"/>
        <v>3389495.51</v>
      </c>
      <c r="I30" s="17">
        <f t="shared" si="7"/>
        <v>5494178.0199999996</v>
      </c>
      <c r="J30" s="17">
        <f t="shared" ref="J30:M30" si="8">J31+J32+J33+J34</f>
        <v>3792113.86</v>
      </c>
      <c r="K30" s="17">
        <f t="shared" si="8"/>
        <v>10993048.869999999</v>
      </c>
      <c r="L30" s="17">
        <f t="shared" si="8"/>
        <v>10924309.92</v>
      </c>
      <c r="M30" s="17">
        <f t="shared" si="8"/>
        <v>14657710.27</v>
      </c>
      <c r="N30" s="17">
        <f>SUM(B30:M30)</f>
        <v>69424123.340000004</v>
      </c>
      <c r="O30" s="18">
        <f>O31+O32+O33+O34</f>
        <v>315881.46000000002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27.75" customHeight="1" x14ac:dyDescent="0.25">
      <c r="A31" s="19" t="s">
        <v>35</v>
      </c>
      <c r="B31" s="20">
        <v>0</v>
      </c>
      <c r="C31" s="20">
        <v>9288.2900000000009</v>
      </c>
      <c r="D31" s="20">
        <v>74014.95</v>
      </c>
      <c r="E31" s="20">
        <v>173446.7</v>
      </c>
      <c r="F31" s="20">
        <v>187940.98</v>
      </c>
      <c r="G31" s="20">
        <v>167721.67000000001</v>
      </c>
      <c r="H31" s="20">
        <v>144869.21</v>
      </c>
      <c r="I31" s="20">
        <v>733888.41</v>
      </c>
      <c r="J31" s="20">
        <v>213367.97</v>
      </c>
      <c r="K31" s="20">
        <v>345364.47999999998</v>
      </c>
      <c r="L31" s="20">
        <v>96969.16</v>
      </c>
      <c r="M31" s="20">
        <v>779519.3</v>
      </c>
      <c r="N31" s="17">
        <f>SUM(B31:M31)</f>
        <v>2926391.12</v>
      </c>
      <c r="O31" s="26">
        <v>0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27.75" customHeight="1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59015.199999999997</v>
      </c>
      <c r="J32" s="20">
        <v>337834.63</v>
      </c>
      <c r="K32" s="20">
        <v>293138.74</v>
      </c>
      <c r="L32" s="20">
        <v>84730.27</v>
      </c>
      <c r="M32" s="20">
        <v>25660.62</v>
      </c>
      <c r="N32" s="17">
        <f>SUM(B32:M32)</f>
        <v>800379.46000000008</v>
      </c>
      <c r="O32" s="26">
        <v>0</v>
      </c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27.75" customHeight="1" x14ac:dyDescent="0.25">
      <c r="A33" s="19" t="s">
        <v>37</v>
      </c>
      <c r="B33" s="20">
        <v>23490.29</v>
      </c>
      <c r="C33" s="20">
        <v>45364</v>
      </c>
      <c r="D33" s="20">
        <v>123034.49</v>
      </c>
      <c r="E33" s="20">
        <v>131978.59</v>
      </c>
      <c r="F33" s="20">
        <v>31793.45</v>
      </c>
      <c r="G33" s="20">
        <v>84746.17</v>
      </c>
      <c r="H33" s="20">
        <v>73009.84</v>
      </c>
      <c r="I33" s="20">
        <v>1516195.78</v>
      </c>
      <c r="J33" s="20">
        <v>97529.05</v>
      </c>
      <c r="K33" s="20">
        <v>6960980.8799999999</v>
      </c>
      <c r="L33" s="20">
        <v>7527389.2699999996</v>
      </c>
      <c r="M33" s="116">
        <v>6053029.7800000003</v>
      </c>
      <c r="N33" s="17">
        <f>SUM(B33:M33)</f>
        <v>22668541.59</v>
      </c>
      <c r="O33" s="26">
        <v>18881.46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7.75" customHeight="1" x14ac:dyDescent="0.25">
      <c r="A34" s="19" t="s">
        <v>38</v>
      </c>
      <c r="B34" s="20">
        <v>1685368.16</v>
      </c>
      <c r="C34" s="20">
        <v>3947007.02</v>
      </c>
      <c r="D34" s="20">
        <v>5435169.4199999999</v>
      </c>
      <c r="E34" s="20">
        <v>1711546.15</v>
      </c>
      <c r="F34" s="20">
        <v>3165114.69</v>
      </c>
      <c r="G34" s="20">
        <v>3176241.87</v>
      </c>
      <c r="H34" s="20">
        <v>3171616.46</v>
      </c>
      <c r="I34" s="20">
        <v>3185078.63</v>
      </c>
      <c r="J34" s="20">
        <v>3143382.21</v>
      </c>
      <c r="K34" s="20">
        <v>3393564.77</v>
      </c>
      <c r="L34" s="20">
        <v>3215221.22</v>
      </c>
      <c r="M34" s="20">
        <v>7799500.5700000003</v>
      </c>
      <c r="N34" s="17">
        <f>SUM(B34:M34)</f>
        <v>43028811.170000002</v>
      </c>
      <c r="O34" s="26">
        <v>297000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27.75" customHeight="1" x14ac:dyDescent="0.25">
      <c r="A35" s="27" t="s">
        <v>39</v>
      </c>
      <c r="B35" s="28">
        <f t="shared" ref="B35:I35" si="9">B21-B30</f>
        <v>16597136.66</v>
      </c>
      <c r="C35" s="28">
        <f t="shared" si="9"/>
        <v>17881717.07</v>
      </c>
      <c r="D35" s="28">
        <f t="shared" si="9"/>
        <v>17246756.34</v>
      </c>
      <c r="E35" s="28">
        <f t="shared" si="9"/>
        <v>17224895.260000002</v>
      </c>
      <c r="F35" s="28">
        <f t="shared" si="9"/>
        <v>17003016.059999999</v>
      </c>
      <c r="G35" s="28">
        <f t="shared" si="9"/>
        <v>21751428.099999998</v>
      </c>
      <c r="H35" s="28">
        <f t="shared" si="9"/>
        <v>17228118.670000002</v>
      </c>
      <c r="I35" s="28">
        <f t="shared" si="9"/>
        <v>17152372.84</v>
      </c>
      <c r="J35" s="28">
        <f t="shared" ref="J35:L35" si="10">J21-J30</f>
        <v>17811613.48</v>
      </c>
      <c r="K35" s="28">
        <f t="shared" si="10"/>
        <v>16813678.090000004</v>
      </c>
      <c r="L35" s="28">
        <f t="shared" si="10"/>
        <v>18799568.390000001</v>
      </c>
      <c r="M35" s="28">
        <f>M21-M30</f>
        <v>30326391.209999997</v>
      </c>
      <c r="N35" s="28">
        <f>(N21-N30)</f>
        <v>225836692.17000005</v>
      </c>
      <c r="O35" s="29">
        <f>O21-O30</f>
        <v>8040159.1299999999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27.75" customHeight="1" x14ac:dyDescent="0.25">
      <c r="A36" s="3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.75" customHeight="1" x14ac:dyDescent="0.25">
      <c r="A37" s="146" t="s">
        <v>40</v>
      </c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  <c r="N37" s="31" t="s">
        <v>41</v>
      </c>
      <c r="O37" s="31" t="s">
        <v>42</v>
      </c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7.75" customHeight="1" x14ac:dyDescent="0.25">
      <c r="A38" s="147" t="s">
        <v>43</v>
      </c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5"/>
      <c r="N38" s="32">
        <v>7994706978.25</v>
      </c>
      <c r="O38" s="33" t="s">
        <v>44</v>
      </c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7.75" customHeight="1" x14ac:dyDescent="0.25">
      <c r="A39" s="148" t="s">
        <v>45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5"/>
      <c r="N39" s="34">
        <v>6258152.5099999998</v>
      </c>
      <c r="O39" s="33" t="s">
        <v>44</v>
      </c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7.75" customHeight="1" x14ac:dyDescent="0.25">
      <c r="A40" s="148" t="s">
        <v>46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5"/>
      <c r="N40" s="34">
        <v>20129491.27</v>
      </c>
      <c r="O40" s="35"/>
      <c r="P40" s="113"/>
      <c r="Q40" s="90"/>
      <c r="R40" s="2"/>
      <c r="S40" s="2"/>
      <c r="T40" s="2"/>
      <c r="U40" s="2"/>
      <c r="V40" s="2"/>
      <c r="W40" s="2"/>
      <c r="X40" s="2"/>
      <c r="Y40" s="2"/>
      <c r="Z40" s="2"/>
    </row>
    <row r="41" spans="1:26" ht="27.75" customHeight="1" x14ac:dyDescent="0.25">
      <c r="A41" s="143" t="s">
        <v>47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5"/>
      <c r="N41" s="34">
        <f>N38-N39-N40</f>
        <v>7968319334.4699993</v>
      </c>
      <c r="O41" s="33" t="s">
        <v>44</v>
      </c>
      <c r="P41" s="36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7.75" customHeight="1" x14ac:dyDescent="0.25">
      <c r="A42" s="146" t="s">
        <v>48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5"/>
      <c r="N42" s="28">
        <f>ROUND(N35+O35,2)</f>
        <v>233876851.30000001</v>
      </c>
      <c r="O42" s="37">
        <f>N42/N41</f>
        <v>2.9350838173399584E-2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27.75" customHeight="1" x14ac:dyDescent="0.25">
      <c r="A43" s="147" t="s">
        <v>49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5"/>
      <c r="N43" s="38">
        <f>N41*O43</f>
        <v>478099160.06819993</v>
      </c>
      <c r="O43" s="39">
        <v>0.06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27.75" customHeight="1" x14ac:dyDescent="0.25">
      <c r="A44" s="133" t="s">
        <v>50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5"/>
      <c r="N44" s="34">
        <f>0.95*N43</f>
        <v>454194202.06478989</v>
      </c>
      <c r="O44" s="39">
        <f>O43*95%</f>
        <v>5.6999999999999995E-2</v>
      </c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27.75" customHeight="1" x14ac:dyDescent="0.25">
      <c r="A45" s="133" t="s">
        <v>51</v>
      </c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5"/>
      <c r="N45" s="34">
        <f>0.9*N43</f>
        <v>430289244.06137997</v>
      </c>
      <c r="O45" s="39">
        <f>O43*90%</f>
        <v>5.3999999999999999E-2</v>
      </c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7.2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4.5" customHeight="1" x14ac:dyDescent="0.25">
      <c r="A47" s="136" t="s">
        <v>113</v>
      </c>
      <c r="B47" s="132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40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1.25" customHeight="1" x14ac:dyDescent="0.25">
      <c r="A48" s="131"/>
      <c r="B48" s="132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75" customHeight="1" x14ac:dyDescent="0.25">
      <c r="A49" s="131" t="s">
        <v>120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75" customHeight="1" x14ac:dyDescent="0.3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/>
      <c r="O50" s="43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1.2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1.2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1.2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1.2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1.2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1.2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27.75" customHeight="1" x14ac:dyDescent="0.4">
      <c r="A58" s="44" t="s">
        <v>116</v>
      </c>
      <c r="B58" s="45"/>
      <c r="C58" s="144" t="s">
        <v>117</v>
      </c>
      <c r="D58" s="132"/>
      <c r="E58" s="132"/>
      <c r="F58" s="45"/>
      <c r="G58" s="45"/>
      <c r="H58" s="144" t="s">
        <v>52</v>
      </c>
      <c r="I58" s="132"/>
      <c r="J58" s="132"/>
      <c r="K58" s="45"/>
      <c r="L58" s="45"/>
      <c r="M58" s="144" t="s">
        <v>53</v>
      </c>
      <c r="N58" s="132"/>
      <c r="O58" s="132"/>
      <c r="P58" s="45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27.75" customHeight="1" x14ac:dyDescent="0.4">
      <c r="A59" s="44" t="s">
        <v>54</v>
      </c>
      <c r="B59" s="45"/>
      <c r="C59" s="145" t="s">
        <v>55</v>
      </c>
      <c r="D59" s="132"/>
      <c r="E59" s="132"/>
      <c r="F59" s="45"/>
      <c r="G59" s="145" t="s">
        <v>56</v>
      </c>
      <c r="H59" s="132"/>
      <c r="I59" s="132"/>
      <c r="J59" s="132"/>
      <c r="K59" s="132"/>
      <c r="L59" s="45"/>
      <c r="M59" s="145" t="s">
        <v>88</v>
      </c>
      <c r="N59" s="132"/>
      <c r="O59" s="132"/>
      <c r="P59" s="45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27" customHeight="1" x14ac:dyDescent="0.35">
      <c r="A60" s="4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1.2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1.2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1.2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1.2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1.2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1.2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1.2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1.2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1.2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1.2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1.2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1.2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1.2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1.2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1.2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1.2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1.2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1.2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1.2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1.2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1.2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1.2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1.2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1.2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1.2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1.2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1.2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1.2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1.2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1.2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1.2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1.2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1.2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1.2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1.2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1.2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1.2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1.2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1.2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1.2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1.2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1.2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1.2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1.2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1.2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1.2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1.2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1.2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1.2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1.2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1.2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1.2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1.2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1.2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1.2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1.2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1.2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1.2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1.2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1.2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1.2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1.2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1.2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1.2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1.2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1.2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1.2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1.2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1.2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1.2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1.2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1.2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1.2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1.2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1.2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1.2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1.2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1.2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1.2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1.2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1.2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1.2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1.2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1.2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1.2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1.2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1.2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1.2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1.2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1.2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1.2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1.2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1.2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1.2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1.2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1.2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1.2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1.2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1.2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1.2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1.2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1.2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1.2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1.2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1.2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1.2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1.2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1.2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1.2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1.2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1.2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1.2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1.2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1.2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1.2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1.2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1.2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1.2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1.2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1.2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1.2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1.2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1.2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1.2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1.2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1.2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1.2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1.2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1.2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1.2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1.2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1.2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1.2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1.2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1.2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1.2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1.2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1.2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1.2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1.2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1.2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1.2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1.2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1.2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1.2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1.2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1.2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1.2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1.2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1.2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1.2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1.2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1.2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1.2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1.2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1.2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1.2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1.2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1.2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1.2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1.2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1.2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1.2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1.2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1.2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1.2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1.2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1.2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1.2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1.2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1.2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1.2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1.2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1.2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1.2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1.2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1.2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1.2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1.2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1.2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1.2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1.2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1.2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1.2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1.2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1.2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1.2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1.2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1.2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1.2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1.2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1.2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1.2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1.2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1.2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1.2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1.2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1.2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1.2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1.2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1.2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1.2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1.2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1.2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1.2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1.2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1.2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1.2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1.2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1.2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1.2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1.2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1.2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1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1.2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1.2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1.2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1.2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1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1.2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1.2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1.2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1.2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1.2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1.2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1.2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1.2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1.2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1.2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1.2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1.2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1.2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1.2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1.2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1.2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1.2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1.2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1.2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1.2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1.2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1.2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1.2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1.2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1.2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1.2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1.2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1.2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1.2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1.2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1.2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1.2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1.2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1.2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1.2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1.2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1.2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1.2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1.2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1.2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1.2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1.2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1.2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1.2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1.2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1.2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1.2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1.2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1.2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1.2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1.2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1.2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1.2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1.2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1.2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1.2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1.2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1.2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1.2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1.2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1.2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1.2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1.2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1.2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1.2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1.2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1.2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1.2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1.2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1.2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1.2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1.2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1.2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1.2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1.2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1.2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1.2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1.2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1.2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1.2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1.2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1.2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1.2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1.2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1.2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1.2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1.2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1.2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1.2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1.2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1.2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1.2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1.2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1.2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1.2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1.2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1.2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1.2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1.2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1.2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1.2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1.2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1.2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1.2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1.2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1.2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1.2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1.2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1.2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1.2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1.2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1.2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1.2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1.2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1.2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1.2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1.2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1.2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1.2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1.2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1.2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1.2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1.2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1.2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1.2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1.2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1.2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1.2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1.2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1.2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1.2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1.2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1.2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1.2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1.2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1.2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1.2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1.2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1.2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1.2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1.2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1.2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1.2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1.2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1.2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1.2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1.2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1.2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1.2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1.2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1.2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1.2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1.2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1.2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1.2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1.2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1.2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1.2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1.2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1.2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1.2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1.2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1.2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1.2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1.2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1.2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1.2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1.2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1.2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1.2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1.2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1.2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1.2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1.2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1.2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1.2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1.2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1.2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1.2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1.2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1.2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1.2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1.2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1.2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1.2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1.2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1.2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1.2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1.2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1.2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1.2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1.2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1.2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1.2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1.2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1.2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1.2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1.2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1.2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1.2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1.2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1.2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1.2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1.2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1.2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1.2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1.2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1.2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1.2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1.2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1.2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1.2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1.2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1.2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1.2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1.2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1.2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1.2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1.2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1.2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1.2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1.2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1.2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1.2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1.2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1.2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1.2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1.2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1.2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1.2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1.2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1.2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1.2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1.2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1.2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1.2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1.2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1.2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1.2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1.2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1.2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1.2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1.2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1.2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1.2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1.2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1.2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1.2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1.2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1.2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1.2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1.2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1.2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1.2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1.2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1.2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1.2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1.2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1.2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1.2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1.2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1.2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1.2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1.2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1.2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1.2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1.2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1.2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1.2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1.2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1.2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1.2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1.2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1.2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1.2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1.2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1.2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1.2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1.2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1.2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1.2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1.2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1.2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1.2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1.2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1.2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1.2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1.2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1.2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1.2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1.2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1.2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1.2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1.2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1.2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1.2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1.2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1.2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1.2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1.2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1.2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1.2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1.2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1.2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1.2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1.2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1.2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1.2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1.2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1.2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1.2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1.2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1.2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1.2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1.2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1.2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1.2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1.2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1.2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1.2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1.2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1.2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1.2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1.2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1.2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1.2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1.2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1.2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1.2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1.2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1.2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1.2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1.2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1.2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1.2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1.2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1.2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1.2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1.2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1.2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1.2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1.2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1.2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1.2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1.2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1.2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1.2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1.2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1.2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1.2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1.2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1.2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1.2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1.2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1.2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1.2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1.2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1.2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1.2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1.2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1.2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1.2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1.2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1.2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1.2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1.2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1.2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1.2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1.2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1.2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1.2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1.2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1.2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1.2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1.2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1.2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1.2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1.2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1.2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1.2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1.2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1.2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1.2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1.2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1.2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1.2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1.2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1.2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1.2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1.2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1.2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1.2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1.2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1.2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1.2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1.2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1.2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1.2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1.2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1.2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1.2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1.2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1.2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1.2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1.2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1.2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1.2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1.2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1.2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1.2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1.2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1.2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1.2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1.2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1.2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1.2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1.2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1.2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1.2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1.2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1.2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1.2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1.2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1.2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1.2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1.2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1.2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1.2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1.2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1.2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1.2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1.2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1.2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1.2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1.2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1.2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1.2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1.2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1.2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1.2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1.2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1.2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1.2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1.2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1.2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1.2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1.2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1.2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1.2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1.2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1.2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1.2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1.2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1.2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1.2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1.2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1.2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1.2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1.2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1.2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1.2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1.2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1.2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1.2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1.2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1.2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1.2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1.2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1.2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1.2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1.2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1.2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1.2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1.2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1.2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1.2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1.2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1.2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1.2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1.2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1.2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1.2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1.2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1.2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1.2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1.2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1.2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1.2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1.2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1.2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1.2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1.2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1.2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1.2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1.2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1.2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1.2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1.2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1.2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1.2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1.2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1.2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1.2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1.2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1.2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1.2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1.2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1.2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1.2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1.2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1.2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1.2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1.2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1.2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1.2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1.2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1.2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1.2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1.2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1.2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1.2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1.2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1.2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1.2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1.2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1.2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1.2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1.2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1.2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1.2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1.2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1.2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1.2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1.2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1.2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1.2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1.2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1.2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1.2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1.2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1.2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1.2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1.2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1.2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1.2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1.2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1.2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1.2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1.2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1.2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1.2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1.2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1.2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1.2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1.2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1.2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1.2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1.2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1.2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1.2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1.2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1.2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1.2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1.2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1.2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1.2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1.2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1.2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1.2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1.2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1.2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1.2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1.2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1.2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1.2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1.2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1.2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1.2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1.2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1.2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1.2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1.2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1.2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1.2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1.2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1.2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1.2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1.2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1.2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1.2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1.2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1.2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1.2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1.2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1.2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1.2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1.2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1.2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1.2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1.2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1.2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1.2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1.2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1.2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1.2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1.2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1.2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1.2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1.2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1.2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1.2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1.2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1.2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1.2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1.2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1.2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1.2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1.2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1.2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1.2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1.2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1.2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1.2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1.2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1.2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1.2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1.2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1.2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1.2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1.2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1.2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1.2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1.2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1.2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1.2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1.2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1.2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1.2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1.2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1.2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1.2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1.2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1.2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1.2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1.2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1.2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1.2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1.2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1.2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1.2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1.2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1.2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1.2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1.2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1.2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1.2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1.2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1.2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1.2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1.2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1.2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1.2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1.2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1.2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1.2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1.2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1.2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1.2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1.2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1.2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1.2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1.2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1.2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1.2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1.2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1.2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1.2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1.2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1.2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1.2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1.2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1.2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1.2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1.2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1.2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1.2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1.2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1.2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1.2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1.2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1.2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1.2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1.2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1.2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1.2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1.2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1.2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1.2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1.2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1.2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1.2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1.2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1.2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1.2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1.2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1.2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1.2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1.2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1.2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1.2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1.2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1.2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1.2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1.2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1.2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1.2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1.2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1.2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1.2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1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9">
    <mergeCell ref="A41:M41"/>
    <mergeCell ref="M17:M20"/>
    <mergeCell ref="C58:E58"/>
    <mergeCell ref="F17:F20"/>
    <mergeCell ref="C59:E59"/>
    <mergeCell ref="G59:K59"/>
    <mergeCell ref="M59:O59"/>
    <mergeCell ref="A37:M37"/>
    <mergeCell ref="A38:M38"/>
    <mergeCell ref="A39:M39"/>
    <mergeCell ref="A40:M40"/>
    <mergeCell ref="H58:J58"/>
    <mergeCell ref="M58:O58"/>
    <mergeCell ref="A42:M42"/>
    <mergeCell ref="A43:M43"/>
    <mergeCell ref="A44:M44"/>
    <mergeCell ref="A49:O49"/>
    <mergeCell ref="A48:O48"/>
    <mergeCell ref="A45:M45"/>
    <mergeCell ref="A47:N47"/>
    <mergeCell ref="A5:O5"/>
    <mergeCell ref="A6:O6"/>
    <mergeCell ref="A9:O9"/>
    <mergeCell ref="A10:O10"/>
    <mergeCell ref="A11:O11"/>
    <mergeCell ref="A12:O12"/>
    <mergeCell ref="A15:O15"/>
    <mergeCell ref="G17:G20"/>
    <mergeCell ref="H17:H20"/>
    <mergeCell ref="I17:I20"/>
    <mergeCell ref="J17:J20"/>
    <mergeCell ref="K17:K20"/>
    <mergeCell ref="L17:L20"/>
    <mergeCell ref="A16:O16"/>
    <mergeCell ref="A17:A20"/>
    <mergeCell ref="B17:B20"/>
    <mergeCell ref="C17:C20"/>
    <mergeCell ref="D17:D20"/>
    <mergeCell ref="E17:E20"/>
  </mergeCells>
  <pageMargins left="0.25" right="0.25" top="0.75" bottom="0.75" header="0.3" footer="0.3"/>
  <pageSetup paperSize="9" scale="34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>
              <from>
                <xdr:col>6</xdr:col>
                <xdr:colOff>219075</xdr:colOff>
                <xdr:row>0</xdr:row>
                <xdr:rowOff>19050</xdr:rowOff>
              </from>
              <to>
                <xdr:col>7</xdr:col>
                <xdr:colOff>200025</xdr:colOff>
                <xdr:row>4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opLeftCell="A34" zoomScale="150" zoomScaleNormal="150" workbookViewId="0">
      <selection activeCell="C33" sqref="C33"/>
    </sheetView>
  </sheetViews>
  <sheetFormatPr defaultColWidth="12.5703125" defaultRowHeight="15" customHeight="1" x14ac:dyDescent="0.2"/>
  <cols>
    <col min="1" max="1" width="54.85546875" customWidth="1"/>
    <col min="2" max="2" width="18.85546875" customWidth="1"/>
    <col min="3" max="3" width="15" customWidth="1"/>
    <col min="4" max="4" width="15.7109375" customWidth="1"/>
    <col min="5" max="5" width="15" customWidth="1"/>
    <col min="6" max="6" width="19.7109375" customWidth="1"/>
    <col min="7" max="7" width="19.28515625" customWidth="1"/>
    <col min="8" max="8" width="17.85546875" customWidth="1"/>
    <col min="9" max="9" width="17.28515625" customWidth="1"/>
    <col min="10" max="10" width="21.7109375" customWidth="1"/>
    <col min="11" max="11" width="3.140625" customWidth="1"/>
    <col min="12" max="26" width="8" customWidth="1"/>
  </cols>
  <sheetData>
    <row r="1" spans="1:10" ht="12.75" customHeight="1" x14ac:dyDescent="0.2"/>
    <row r="2" spans="1:10" ht="12.75" customHeight="1" x14ac:dyDescent="0.2"/>
    <row r="3" spans="1:10" ht="12.75" customHeight="1" x14ac:dyDescent="0.2"/>
    <row r="4" spans="1:10" ht="12.75" customHeight="1" x14ac:dyDescent="0.2"/>
    <row r="5" spans="1:10" ht="12.75" customHeight="1" x14ac:dyDescent="0.2"/>
    <row r="6" spans="1:10" ht="12.75" customHeight="1" x14ac:dyDescent="0.2">
      <c r="A6" s="137" t="s">
        <v>0</v>
      </c>
      <c r="B6" s="132"/>
      <c r="C6" s="132"/>
      <c r="D6" s="132"/>
      <c r="E6" s="132"/>
      <c r="F6" s="132"/>
      <c r="G6" s="132"/>
      <c r="H6" s="132"/>
      <c r="I6" s="132"/>
      <c r="J6" s="132"/>
    </row>
    <row r="7" spans="1:10" ht="12.75" customHeight="1" x14ac:dyDescent="0.2">
      <c r="A7" s="137" t="s">
        <v>1</v>
      </c>
      <c r="B7" s="132"/>
      <c r="C7" s="132"/>
      <c r="D7" s="132"/>
      <c r="E7" s="132"/>
      <c r="F7" s="132"/>
      <c r="G7" s="132"/>
      <c r="H7" s="132"/>
      <c r="I7" s="132"/>
      <c r="J7" s="132"/>
    </row>
    <row r="8" spans="1:10" ht="12.75" customHeight="1" x14ac:dyDescent="0.2">
      <c r="A8" s="4"/>
      <c r="B8" s="4"/>
      <c r="C8" s="4"/>
    </row>
    <row r="9" spans="1:10" ht="12.75" customHeight="1" x14ac:dyDescent="0.2">
      <c r="A9" s="4"/>
      <c r="B9" s="4"/>
      <c r="C9" s="4"/>
    </row>
    <row r="10" spans="1:10" ht="12.75" customHeight="1" x14ac:dyDescent="0.2">
      <c r="A10" s="154" t="s">
        <v>2</v>
      </c>
      <c r="B10" s="153"/>
      <c r="C10" s="153"/>
      <c r="D10" s="153"/>
      <c r="E10" s="153"/>
      <c r="F10" s="153"/>
      <c r="G10" s="153"/>
      <c r="H10" s="153"/>
      <c r="I10" s="153"/>
      <c r="J10" s="153"/>
    </row>
    <row r="11" spans="1:10" ht="12.75" customHeight="1" x14ac:dyDescent="0.2">
      <c r="A11" s="152" t="s">
        <v>57</v>
      </c>
      <c r="B11" s="153"/>
      <c r="C11" s="153"/>
      <c r="D11" s="153"/>
      <c r="E11" s="153"/>
      <c r="F11" s="153"/>
      <c r="G11" s="153"/>
      <c r="H11" s="153"/>
      <c r="I11" s="153"/>
      <c r="J11" s="153"/>
    </row>
    <row r="12" spans="1:10" ht="12.75" customHeight="1" x14ac:dyDescent="0.2">
      <c r="A12" s="154" t="s">
        <v>4</v>
      </c>
      <c r="B12" s="153"/>
      <c r="C12" s="153"/>
      <c r="D12" s="153"/>
      <c r="E12" s="153"/>
      <c r="F12" s="153"/>
      <c r="G12" s="153"/>
      <c r="H12" s="153"/>
      <c r="I12" s="153"/>
      <c r="J12" s="153"/>
    </row>
    <row r="13" spans="1:10" ht="12.75" customHeight="1" x14ac:dyDescent="0.2">
      <c r="A13" s="152" t="s">
        <v>108</v>
      </c>
      <c r="B13" s="153"/>
      <c r="C13" s="153"/>
      <c r="D13" s="153"/>
      <c r="E13" s="153"/>
      <c r="F13" s="153"/>
      <c r="G13" s="153"/>
      <c r="H13" s="153"/>
      <c r="I13" s="153"/>
      <c r="J13" s="153"/>
    </row>
    <row r="14" spans="1:10" ht="12.75" customHeight="1" x14ac:dyDescent="0.2">
      <c r="A14" s="55"/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12.75" customHeight="1" x14ac:dyDescent="0.2">
      <c r="A15" s="55"/>
      <c r="B15" s="55"/>
      <c r="C15" s="55"/>
      <c r="D15" s="55"/>
      <c r="E15" s="55"/>
      <c r="F15" s="56"/>
      <c r="G15" s="55"/>
      <c r="H15" s="55"/>
      <c r="I15" s="55"/>
      <c r="J15" s="55"/>
    </row>
    <row r="16" spans="1:10" ht="12.75" customHeight="1" x14ac:dyDescent="0.2">
      <c r="A16" s="155" t="s">
        <v>58</v>
      </c>
      <c r="B16" s="125"/>
      <c r="C16" s="125"/>
      <c r="D16" s="57"/>
      <c r="E16" s="57"/>
      <c r="F16" s="57"/>
      <c r="G16" s="58"/>
      <c r="H16" s="58"/>
      <c r="I16" s="55"/>
      <c r="J16" s="59">
        <v>1</v>
      </c>
    </row>
    <row r="17" spans="1:10" ht="12" customHeight="1" x14ac:dyDescent="0.2">
      <c r="A17" s="149" t="s">
        <v>59</v>
      </c>
      <c r="B17" s="151" t="s">
        <v>60</v>
      </c>
      <c r="C17" s="158" t="s">
        <v>61</v>
      </c>
      <c r="D17" s="134"/>
      <c r="E17" s="134"/>
      <c r="F17" s="134"/>
      <c r="G17" s="156" t="s">
        <v>109</v>
      </c>
      <c r="H17" s="151" t="s">
        <v>62</v>
      </c>
      <c r="I17" s="156" t="s">
        <v>63</v>
      </c>
      <c r="J17" s="151" t="s">
        <v>64</v>
      </c>
    </row>
    <row r="18" spans="1:10" ht="24" customHeight="1" x14ac:dyDescent="0.2">
      <c r="A18" s="150"/>
      <c r="B18" s="128"/>
      <c r="C18" s="158" t="s">
        <v>65</v>
      </c>
      <c r="D18" s="135"/>
      <c r="E18" s="151" t="s">
        <v>66</v>
      </c>
      <c r="F18" s="156" t="s">
        <v>67</v>
      </c>
      <c r="G18" s="150"/>
      <c r="H18" s="128"/>
      <c r="I18" s="150"/>
      <c r="J18" s="128"/>
    </row>
    <row r="19" spans="1:10" ht="37.5" customHeight="1" x14ac:dyDescent="0.2">
      <c r="A19" s="150"/>
      <c r="B19" s="128"/>
      <c r="C19" s="60" t="s">
        <v>68</v>
      </c>
      <c r="D19" s="60" t="s">
        <v>69</v>
      </c>
      <c r="E19" s="128"/>
      <c r="F19" s="150"/>
      <c r="G19" s="150"/>
      <c r="H19" s="128"/>
      <c r="I19" s="150"/>
      <c r="J19" s="128"/>
    </row>
    <row r="20" spans="1:10" ht="12.75" customHeight="1" x14ac:dyDescent="0.2">
      <c r="A20" s="150"/>
      <c r="B20" s="61" t="s">
        <v>23</v>
      </c>
      <c r="C20" s="62" t="s">
        <v>24</v>
      </c>
      <c r="D20" s="62" t="s">
        <v>70</v>
      </c>
      <c r="E20" s="63" t="s">
        <v>71</v>
      </c>
      <c r="F20" s="64" t="s">
        <v>72</v>
      </c>
      <c r="G20" s="65" t="s">
        <v>73</v>
      </c>
      <c r="H20" s="129"/>
      <c r="I20" s="159"/>
      <c r="J20" s="62"/>
    </row>
    <row r="21" spans="1:10" ht="23.25" customHeight="1" x14ac:dyDescent="0.2">
      <c r="A21" s="66" t="s">
        <v>74</v>
      </c>
      <c r="B21" s="67">
        <f t="shared" ref="B21:H21" si="0">B22</f>
        <v>35005496.740000002</v>
      </c>
      <c r="C21" s="67">
        <f t="shared" si="0"/>
        <v>0</v>
      </c>
      <c r="D21" s="67">
        <f t="shared" si="0"/>
        <v>27365.83</v>
      </c>
      <c r="E21" s="67">
        <f t="shared" si="0"/>
        <v>0</v>
      </c>
      <c r="F21" s="67">
        <f t="shared" si="0"/>
        <v>251376.88</v>
      </c>
      <c r="G21" s="67">
        <f t="shared" si="0"/>
        <v>34726754.030000001</v>
      </c>
      <c r="H21" s="67">
        <f t="shared" si="0"/>
        <v>19299782.579999998</v>
      </c>
      <c r="I21" s="67">
        <v>0</v>
      </c>
      <c r="J21" s="67">
        <f t="shared" ref="J21:J22" si="1">G21-H21</f>
        <v>15426971.450000003</v>
      </c>
    </row>
    <row r="22" spans="1:10" ht="23.25" customHeight="1" x14ac:dyDescent="0.2">
      <c r="A22" s="68" t="s">
        <v>75</v>
      </c>
      <c r="B22" s="69">
        <f>35001919.74+3577</f>
        <v>35005496.740000002</v>
      </c>
      <c r="C22" s="70">
        <v>0</v>
      </c>
      <c r="D22" s="69">
        <v>27365.83</v>
      </c>
      <c r="E22" s="71">
        <v>0</v>
      </c>
      <c r="F22" s="72">
        <v>251376.88</v>
      </c>
      <c r="G22" s="73">
        <f>B22-(C22+D22+E22+F22)</f>
        <v>34726754.030000001</v>
      </c>
      <c r="H22" s="69">
        <v>19299782.579999998</v>
      </c>
      <c r="I22" s="69">
        <v>0</v>
      </c>
      <c r="J22" s="71">
        <f t="shared" si="1"/>
        <v>15426971.450000003</v>
      </c>
    </row>
    <row r="23" spans="1:10" ht="23.25" customHeight="1" x14ac:dyDescent="0.2">
      <c r="A23" s="74" t="s">
        <v>76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75">
        <v>0</v>
      </c>
      <c r="I23" s="75">
        <v>0</v>
      </c>
      <c r="J23" s="75">
        <v>0</v>
      </c>
    </row>
    <row r="24" spans="1:10" ht="23.25" customHeight="1" x14ac:dyDescent="0.2">
      <c r="A24" s="76" t="s">
        <v>77</v>
      </c>
      <c r="B24" s="67">
        <f t="shared" ref="B24:F24" si="2">B25+B26+B27+B28+B29+B30</f>
        <v>54099591.869999997</v>
      </c>
      <c r="C24" s="67">
        <f t="shared" si="2"/>
        <v>0</v>
      </c>
      <c r="D24" s="67">
        <f t="shared" si="2"/>
        <v>114166.47</v>
      </c>
      <c r="E24" s="67">
        <f t="shared" si="2"/>
        <v>0</v>
      </c>
      <c r="F24" s="67">
        <f t="shared" si="2"/>
        <v>99440.41</v>
      </c>
      <c r="G24" s="67">
        <f>G25+G26+G27+G28+G29</f>
        <v>53885984.989999995</v>
      </c>
      <c r="H24" s="67">
        <f t="shared" ref="H24:J24" si="3">H25+H26+H27+H28+H29+H30</f>
        <v>10609384.549999999</v>
      </c>
      <c r="I24" s="67">
        <f t="shared" si="3"/>
        <v>0</v>
      </c>
      <c r="J24" s="67">
        <f t="shared" si="3"/>
        <v>43276600.439999998</v>
      </c>
    </row>
    <row r="25" spans="1:10" ht="23.25" customHeight="1" x14ac:dyDescent="0.2">
      <c r="A25" s="68" t="s">
        <v>78</v>
      </c>
      <c r="B25" s="69">
        <v>4812016.46</v>
      </c>
      <c r="C25" s="71">
        <v>0</v>
      </c>
      <c r="D25" s="69">
        <v>0</v>
      </c>
      <c r="E25" s="71">
        <v>0</v>
      </c>
      <c r="F25" s="71">
        <v>0</v>
      </c>
      <c r="G25" s="73">
        <f t="shared" ref="G25:G29" si="4">B25-(C25+D25+E25+F25)</f>
        <v>4812016.46</v>
      </c>
      <c r="H25" s="69">
        <v>2388140.14</v>
      </c>
      <c r="I25" s="71">
        <v>0</v>
      </c>
      <c r="J25" s="71">
        <f t="shared" ref="J25:J29" si="5">G25-H25</f>
        <v>2423876.3199999998</v>
      </c>
    </row>
    <row r="26" spans="1:10" ht="23.25" customHeight="1" x14ac:dyDescent="0.2">
      <c r="A26" s="77" t="s">
        <v>79</v>
      </c>
      <c r="B26" s="78">
        <v>135496.75</v>
      </c>
      <c r="C26" s="79">
        <v>0</v>
      </c>
      <c r="D26" s="79">
        <v>0</v>
      </c>
      <c r="E26" s="79">
        <v>0</v>
      </c>
      <c r="F26" s="79">
        <v>0</v>
      </c>
      <c r="G26" s="80">
        <f t="shared" si="4"/>
        <v>135496.75</v>
      </c>
      <c r="H26" s="78">
        <v>0</v>
      </c>
      <c r="I26" s="79">
        <v>0</v>
      </c>
      <c r="J26" s="79">
        <f t="shared" si="5"/>
        <v>135496.75</v>
      </c>
    </row>
    <row r="27" spans="1:10" ht="23.25" customHeight="1" x14ac:dyDescent="0.2">
      <c r="A27" s="77" t="s">
        <v>80</v>
      </c>
      <c r="B27" s="78">
        <v>43060750.619999997</v>
      </c>
      <c r="C27" s="79">
        <v>0</v>
      </c>
      <c r="D27" s="78">
        <v>114166.47</v>
      </c>
      <c r="E27" s="79">
        <v>0</v>
      </c>
      <c r="F27" s="78">
        <v>97790.41</v>
      </c>
      <c r="G27" s="80">
        <f t="shared" si="4"/>
        <v>42848793.739999995</v>
      </c>
      <c r="H27" s="78">
        <v>7436247.2199999997</v>
      </c>
      <c r="I27" s="79">
        <v>0</v>
      </c>
      <c r="J27" s="79">
        <f t="shared" si="5"/>
        <v>35412546.519999996</v>
      </c>
    </row>
    <row r="28" spans="1:10" ht="23.25" customHeight="1" x14ac:dyDescent="0.2">
      <c r="A28" s="77" t="s">
        <v>81</v>
      </c>
      <c r="B28" s="78">
        <v>887323.12</v>
      </c>
      <c r="C28" s="79">
        <v>0</v>
      </c>
      <c r="D28" s="79">
        <v>0</v>
      </c>
      <c r="E28" s="79">
        <v>0</v>
      </c>
      <c r="F28" s="79">
        <v>0</v>
      </c>
      <c r="G28" s="80">
        <f t="shared" si="4"/>
        <v>887323.12</v>
      </c>
      <c r="H28" s="79">
        <v>0</v>
      </c>
      <c r="I28" s="79">
        <v>0</v>
      </c>
      <c r="J28" s="79">
        <f t="shared" si="5"/>
        <v>887323.12</v>
      </c>
    </row>
    <row r="29" spans="1:10" ht="23.25" customHeight="1" x14ac:dyDescent="0.2">
      <c r="A29" s="77" t="s">
        <v>82</v>
      </c>
      <c r="B29" s="78">
        <v>5204004.92</v>
      </c>
      <c r="C29" s="79">
        <v>0</v>
      </c>
      <c r="D29" s="79">
        <v>0</v>
      </c>
      <c r="E29" s="79">
        <v>0</v>
      </c>
      <c r="F29" s="87">
        <v>1650</v>
      </c>
      <c r="G29" s="80">
        <f t="shared" si="4"/>
        <v>5202354.92</v>
      </c>
      <c r="H29" s="78">
        <v>784997.19</v>
      </c>
      <c r="I29" s="79">
        <v>0</v>
      </c>
      <c r="J29" s="79">
        <f t="shared" si="5"/>
        <v>4417357.7300000004</v>
      </c>
    </row>
    <row r="30" spans="1:10" ht="12.75" customHeight="1" x14ac:dyDescent="0.2">
      <c r="A30" s="81" t="s">
        <v>83</v>
      </c>
      <c r="B30" s="79">
        <v>0</v>
      </c>
      <c r="C30" s="79"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  <c r="J30" s="79">
        <v>0</v>
      </c>
    </row>
    <row r="31" spans="1:10" ht="12.75" customHeight="1" x14ac:dyDescent="0.2">
      <c r="A31" s="66" t="s">
        <v>84</v>
      </c>
      <c r="B31" s="82">
        <f t="shared" ref="B31:H31" si="6">B24+B21</f>
        <v>89105088.609999999</v>
      </c>
      <c r="C31" s="83">
        <f t="shared" si="6"/>
        <v>0</v>
      </c>
      <c r="D31" s="82">
        <f t="shared" si="6"/>
        <v>141532.29999999999</v>
      </c>
      <c r="E31" s="82">
        <f t="shared" si="6"/>
        <v>0</v>
      </c>
      <c r="F31" s="82">
        <f t="shared" si="6"/>
        <v>350817.29000000004</v>
      </c>
      <c r="G31" s="82">
        <f t="shared" si="6"/>
        <v>88612739.019999996</v>
      </c>
      <c r="H31" s="82">
        <f t="shared" si="6"/>
        <v>29909167.129999995</v>
      </c>
      <c r="I31" s="82">
        <f>SUM(I21:I30)</f>
        <v>0</v>
      </c>
      <c r="J31" s="82">
        <f>J24+J22</f>
        <v>58703571.890000001</v>
      </c>
    </row>
    <row r="32" spans="1:10" ht="12.75" customHeight="1" x14ac:dyDescent="0.2">
      <c r="A32" s="157" t="s">
        <v>114</v>
      </c>
      <c r="B32" s="141"/>
      <c r="C32" s="141"/>
      <c r="D32" s="141"/>
      <c r="E32" s="141"/>
      <c r="F32" s="141"/>
      <c r="G32" s="141"/>
      <c r="H32" s="141"/>
      <c r="I32" s="141"/>
      <c r="J32" s="141"/>
    </row>
    <row r="33" spans="1:11" ht="12.75" customHeight="1" x14ac:dyDescent="0.2">
      <c r="A33" s="84"/>
      <c r="B33" s="85"/>
      <c r="C33" s="86"/>
      <c r="D33" s="85"/>
      <c r="E33" s="85"/>
      <c r="F33" s="85"/>
      <c r="G33" s="85"/>
      <c r="H33" s="85"/>
      <c r="I33" s="84"/>
      <c r="J33" s="85"/>
    </row>
    <row r="34" spans="1:11" ht="12.75" customHeight="1" x14ac:dyDescent="0.2">
      <c r="A34" s="49"/>
      <c r="B34" s="50"/>
      <c r="C34" s="51"/>
      <c r="D34" s="50"/>
      <c r="E34" s="50"/>
      <c r="F34" s="50"/>
      <c r="G34" s="50"/>
      <c r="H34" s="50"/>
      <c r="I34" s="49"/>
      <c r="J34" s="50"/>
    </row>
    <row r="35" spans="1:11" ht="12.75" customHeight="1" x14ac:dyDescent="0.2">
      <c r="A35" s="49"/>
      <c r="B35" s="50"/>
      <c r="C35" s="51"/>
      <c r="D35" s="50"/>
      <c r="E35" s="50"/>
      <c r="F35" s="50"/>
      <c r="G35" s="50"/>
      <c r="H35" s="50"/>
      <c r="I35" s="49"/>
      <c r="J35" s="50"/>
    </row>
    <row r="36" spans="1:11" ht="12.75" customHeight="1" x14ac:dyDescent="0.2">
      <c r="A36" s="49"/>
      <c r="B36" s="50"/>
      <c r="C36" s="51"/>
      <c r="D36" s="50"/>
      <c r="E36" s="50"/>
      <c r="F36" s="50"/>
      <c r="G36" s="50"/>
      <c r="H36" s="50"/>
      <c r="I36" s="49"/>
      <c r="J36" s="50"/>
    </row>
    <row r="37" spans="1:11" ht="12.75" customHeight="1" x14ac:dyDescent="0.2">
      <c r="A37" s="49"/>
      <c r="B37" s="50"/>
      <c r="C37" s="51"/>
      <c r="D37" s="50"/>
      <c r="E37" s="50"/>
      <c r="F37" s="50"/>
      <c r="G37" s="50"/>
      <c r="H37" s="50"/>
      <c r="I37" s="49"/>
      <c r="J37" s="50"/>
    </row>
    <row r="38" spans="1:11" ht="12.75" customHeight="1" x14ac:dyDescent="0.2">
      <c r="A38" s="91" t="s">
        <v>110</v>
      </c>
      <c r="B38" s="152" t="s">
        <v>85</v>
      </c>
      <c r="C38" s="153"/>
      <c r="D38" s="55"/>
      <c r="E38" s="88"/>
      <c r="F38" s="88" t="s">
        <v>52</v>
      </c>
      <c r="G38" s="88"/>
      <c r="H38" s="88"/>
      <c r="I38" s="152" t="s">
        <v>53</v>
      </c>
      <c r="J38" s="153"/>
      <c r="K38" s="53"/>
    </row>
    <row r="39" spans="1:11" ht="12.75" customHeight="1" x14ac:dyDescent="0.2">
      <c r="A39" s="92" t="s">
        <v>54</v>
      </c>
      <c r="B39" s="154" t="s">
        <v>86</v>
      </c>
      <c r="C39" s="153"/>
      <c r="D39" s="55"/>
      <c r="E39" s="154" t="s">
        <v>87</v>
      </c>
      <c r="F39" s="153"/>
      <c r="G39" s="153"/>
      <c r="H39" s="89"/>
      <c r="I39" s="154" t="s">
        <v>88</v>
      </c>
      <c r="J39" s="153"/>
      <c r="K39" s="54"/>
    </row>
    <row r="40" spans="1:11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1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1" ht="12.75" customHeight="1" x14ac:dyDescent="0.2">
      <c r="A42" s="53"/>
      <c r="B42" s="53"/>
      <c r="C42" s="53"/>
      <c r="D42" s="53"/>
      <c r="E42" s="2"/>
      <c r="F42" s="52"/>
      <c r="G42" s="52"/>
      <c r="H42" s="52"/>
      <c r="I42" s="52"/>
      <c r="J42" s="47"/>
    </row>
    <row r="43" spans="1:11" ht="12.75" customHeight="1" x14ac:dyDescent="0.2">
      <c r="A43" s="54"/>
      <c r="B43" s="54"/>
      <c r="C43" s="54"/>
      <c r="D43" s="54"/>
      <c r="E43" s="2"/>
      <c r="F43" s="54"/>
      <c r="G43" s="54"/>
      <c r="H43" s="54"/>
      <c r="I43" s="54"/>
      <c r="J43" s="4"/>
    </row>
    <row r="44" spans="1:11" ht="12.75" customHeight="1" x14ac:dyDescent="0.2"/>
    <row r="45" spans="1:11" ht="12.75" customHeight="1" x14ac:dyDescent="0.2"/>
    <row r="46" spans="1:11" ht="12.75" customHeight="1" x14ac:dyDescent="0.2"/>
    <row r="47" spans="1:11" ht="12.75" customHeight="1" x14ac:dyDescent="0.2"/>
    <row r="48" spans="1:11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C17:F17"/>
    <mergeCell ref="G17:G19"/>
    <mergeCell ref="H17:H20"/>
    <mergeCell ref="I17:I20"/>
    <mergeCell ref="J17:J19"/>
    <mergeCell ref="C18:D18"/>
    <mergeCell ref="E18:E19"/>
    <mergeCell ref="A17:A20"/>
    <mergeCell ref="B17:B19"/>
    <mergeCell ref="B38:C38"/>
    <mergeCell ref="B39:C39"/>
    <mergeCell ref="A6:J6"/>
    <mergeCell ref="A7:J7"/>
    <mergeCell ref="A10:J10"/>
    <mergeCell ref="A11:J11"/>
    <mergeCell ref="A12:J12"/>
    <mergeCell ref="A13:J13"/>
    <mergeCell ref="A16:C16"/>
    <mergeCell ref="F18:F19"/>
    <mergeCell ref="A32:J32"/>
    <mergeCell ref="I38:J38"/>
    <mergeCell ref="E39:G39"/>
    <mergeCell ref="I39:J39"/>
  </mergeCells>
  <pageMargins left="0.7" right="0.7" top="0.75" bottom="0.75" header="0.3" footer="0.3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>
              <from>
                <xdr:col>3</xdr:col>
                <xdr:colOff>809625</xdr:colOff>
                <xdr:row>0</xdr:row>
                <xdr:rowOff>38100</xdr:rowOff>
              </from>
              <to>
                <xdr:col>4</xdr:col>
                <xdr:colOff>685800</xdr:colOff>
                <xdr:row>4</xdr:row>
                <xdr:rowOff>66675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002"/>
  <sheetViews>
    <sheetView topLeftCell="A13" zoomScale="130" zoomScaleNormal="130" workbookViewId="0">
      <selection activeCell="A30" sqref="A30"/>
    </sheetView>
  </sheetViews>
  <sheetFormatPr defaultColWidth="12.5703125" defaultRowHeight="15" customHeight="1" x14ac:dyDescent="0.2"/>
  <cols>
    <col min="1" max="1" width="59.7109375" customWidth="1"/>
    <col min="2" max="2" width="35.28515625" customWidth="1"/>
    <col min="3" max="3" width="73.140625" customWidth="1"/>
    <col min="4" max="4" width="3.42578125" customWidth="1"/>
    <col min="5" max="26" width="8" customWidth="1"/>
  </cols>
  <sheetData>
    <row r="1" spans="1:15" ht="12.75" customHeight="1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2.75" customHeigh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12.75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</row>
    <row r="4" spans="1:15" ht="12.75" customHeight="1" x14ac:dyDescent="0.2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ht="12.75" customHeight="1" x14ac:dyDescent="0.2">
      <c r="A5" s="137" t="s">
        <v>0</v>
      </c>
      <c r="B5" s="132"/>
      <c r="C5" s="132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1:15" ht="12.75" customHeight="1" x14ac:dyDescent="0.2">
      <c r="A6" s="137" t="s">
        <v>1</v>
      </c>
      <c r="B6" s="132"/>
      <c r="C6" s="132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</row>
    <row r="7" spans="1:15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2.7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2.75" customHeight="1" x14ac:dyDescent="0.2">
      <c r="A9" s="168" t="s">
        <v>2</v>
      </c>
      <c r="B9" s="167"/>
      <c r="C9" s="167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5" ht="12.75" customHeight="1" x14ac:dyDescent="0.2">
      <c r="A10" s="169" t="s">
        <v>89</v>
      </c>
      <c r="B10" s="167"/>
      <c r="C10" s="167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</row>
    <row r="11" spans="1:15" ht="12.75" customHeight="1" x14ac:dyDescent="0.2">
      <c r="A11" s="168" t="s">
        <v>4</v>
      </c>
      <c r="B11" s="167"/>
      <c r="C11" s="167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</row>
    <row r="12" spans="1:15" ht="12.75" customHeight="1" x14ac:dyDescent="0.2">
      <c r="A12" s="169" t="s">
        <v>111</v>
      </c>
      <c r="B12" s="167"/>
      <c r="C12" s="167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</row>
    <row r="13" spans="1:15" ht="12.75" customHeight="1" x14ac:dyDescent="0.2">
      <c r="A13" s="93"/>
      <c r="B13" s="93"/>
      <c r="C13" s="93"/>
    </row>
    <row r="14" spans="1:15" ht="12.75" customHeight="1" x14ac:dyDescent="0.2">
      <c r="A14" s="93"/>
      <c r="B14" s="93"/>
      <c r="C14" s="93"/>
    </row>
    <row r="15" spans="1:15" ht="12.75" customHeight="1" x14ac:dyDescent="0.2">
      <c r="A15" s="94" t="s">
        <v>90</v>
      </c>
      <c r="B15" s="94"/>
      <c r="C15" s="95">
        <v>1</v>
      </c>
    </row>
    <row r="16" spans="1:15" ht="12.75" customHeight="1" x14ac:dyDescent="0.2">
      <c r="A16" s="96" t="s">
        <v>91</v>
      </c>
      <c r="B16" s="170" t="s">
        <v>92</v>
      </c>
      <c r="C16" s="171"/>
    </row>
    <row r="17" spans="1:3" ht="12.75" customHeight="1" x14ac:dyDescent="0.2">
      <c r="A17" s="97" t="s">
        <v>93</v>
      </c>
      <c r="B17" s="98"/>
      <c r="C17" s="99">
        <f>'Anexo_1_Dem_Desp_Pessoal-RETIF.'!N41</f>
        <v>7968319334.4699993</v>
      </c>
    </row>
    <row r="18" spans="1:3" ht="12.75" customHeight="1" x14ac:dyDescent="0.2">
      <c r="A18" s="94"/>
      <c r="B18" s="94"/>
      <c r="C18" s="95"/>
    </row>
    <row r="19" spans="1:3" ht="12.75" customHeight="1" x14ac:dyDescent="0.2">
      <c r="A19" s="100" t="s">
        <v>8</v>
      </c>
      <c r="B19" s="101" t="s">
        <v>41</v>
      </c>
      <c r="C19" s="101" t="s">
        <v>94</v>
      </c>
    </row>
    <row r="20" spans="1:3" ht="12.75" customHeight="1" x14ac:dyDescent="0.2">
      <c r="A20" s="120" t="s">
        <v>95</v>
      </c>
      <c r="B20" s="103">
        <f>'Anexo_1_Dem_Desp_Pessoal-RETIF.'!N42</f>
        <v>233876851.30000001</v>
      </c>
      <c r="C20" s="104">
        <f>'Anexo_1_Dem_Desp_Pessoal-RETIF.'!O42</f>
        <v>2.9350838173399584E-2</v>
      </c>
    </row>
    <row r="21" spans="1:3" ht="12.75" customHeight="1" x14ac:dyDescent="0.2">
      <c r="A21" s="102" t="s">
        <v>96</v>
      </c>
      <c r="B21" s="103">
        <f>'Anexo_1_Dem_Desp_Pessoal-RETIF.'!N43</f>
        <v>478099160.06819993</v>
      </c>
      <c r="C21" s="104">
        <f>'Anexo_1_Dem_Desp_Pessoal-RETIF.'!O43</f>
        <v>0.06</v>
      </c>
    </row>
    <row r="22" spans="1:3" ht="12.75" customHeight="1" x14ac:dyDescent="0.2">
      <c r="A22" s="102" t="s">
        <v>97</v>
      </c>
      <c r="B22" s="103">
        <f>'Anexo_1_Dem_Desp_Pessoal-RETIF.'!N44</f>
        <v>454194202.06478989</v>
      </c>
      <c r="C22" s="104">
        <f>'Anexo_1_Dem_Desp_Pessoal-RETIF.'!O44</f>
        <v>5.6999999999999995E-2</v>
      </c>
    </row>
    <row r="23" spans="1:3" ht="12.75" customHeight="1" x14ac:dyDescent="0.2">
      <c r="A23" s="105" t="s">
        <v>98</v>
      </c>
      <c r="B23" s="106">
        <f>'Anexo_1_Dem_Desp_Pessoal-RETIF.'!N45</f>
        <v>430289244.06137997</v>
      </c>
      <c r="C23" s="107">
        <f>'Anexo_1_Dem_Desp_Pessoal-RETIF.'!O45</f>
        <v>5.3999999999999999E-2</v>
      </c>
    </row>
    <row r="24" spans="1:3" ht="12.75" customHeight="1" x14ac:dyDescent="0.2">
      <c r="A24" s="94"/>
      <c r="B24" s="94"/>
      <c r="C24" s="94"/>
    </row>
    <row r="25" spans="1:3" ht="12.75" customHeight="1" x14ac:dyDescent="0.2">
      <c r="A25" s="160" t="s">
        <v>99</v>
      </c>
      <c r="B25" s="162" t="s">
        <v>100</v>
      </c>
      <c r="C25" s="164" t="s">
        <v>101</v>
      </c>
    </row>
    <row r="26" spans="1:3" ht="12.75" customHeight="1" x14ac:dyDescent="0.2">
      <c r="A26" s="161"/>
      <c r="B26" s="163"/>
      <c r="C26" s="165"/>
    </row>
    <row r="27" spans="1:3" ht="12.75" customHeight="1" x14ac:dyDescent="0.2">
      <c r="A27" s="108" t="s">
        <v>102</v>
      </c>
      <c r="B27" s="106">
        <f>Anexo_5_Dem_Disp_Caixa_RP_Pagar!H31</f>
        <v>29909167.129999995</v>
      </c>
      <c r="C27" s="106">
        <f>Anexo_5_Dem_Disp_Caixa_RP_Pagar!J31</f>
        <v>58703571.890000001</v>
      </c>
    </row>
    <row r="28" spans="1:3" ht="12.75" customHeight="1" x14ac:dyDescent="0.2">
      <c r="A28" s="109"/>
      <c r="B28" s="109"/>
      <c r="C28" s="109"/>
    </row>
    <row r="29" spans="1:3" ht="12.75" customHeight="1" x14ac:dyDescent="0.2">
      <c r="A29" s="166" t="s">
        <v>115</v>
      </c>
      <c r="B29" s="167"/>
      <c r="C29" s="167"/>
    </row>
    <row r="30" spans="1:3" ht="12.75" customHeight="1" x14ac:dyDescent="0.2">
      <c r="A30" s="58" t="s">
        <v>118</v>
      </c>
      <c r="B30" s="110" t="s">
        <v>103</v>
      </c>
      <c r="C30" s="93"/>
    </row>
    <row r="31" spans="1:3" s="117" customFormat="1" ht="12.75" customHeight="1" x14ac:dyDescent="0.2">
      <c r="A31" s="58"/>
      <c r="B31" s="110"/>
      <c r="C31" s="93"/>
    </row>
    <row r="32" spans="1:3" s="117" customFormat="1" ht="12.75" customHeight="1" x14ac:dyDescent="0.2">
      <c r="A32" s="58"/>
      <c r="B32" s="110"/>
      <c r="C32" s="93"/>
    </row>
    <row r="33" spans="1:5" ht="12.75" customHeight="1" x14ac:dyDescent="0.2">
      <c r="A33" s="93"/>
      <c r="B33" s="110"/>
      <c r="C33" s="93"/>
    </row>
    <row r="34" spans="1:5" ht="12.75" customHeight="1" x14ac:dyDescent="0.2">
      <c r="A34" s="118" t="s">
        <v>119</v>
      </c>
      <c r="B34" s="93"/>
      <c r="C34" s="91" t="s">
        <v>52</v>
      </c>
      <c r="D34" s="53"/>
      <c r="E34" s="53"/>
    </row>
    <row r="35" spans="1:5" ht="12.75" customHeight="1" x14ac:dyDescent="0.2">
      <c r="A35" s="92" t="s">
        <v>54</v>
      </c>
      <c r="B35" s="93"/>
      <c r="C35" s="92" t="s">
        <v>87</v>
      </c>
      <c r="D35" s="54"/>
      <c r="E35" s="54"/>
    </row>
    <row r="36" spans="1:5" ht="12.75" customHeight="1" x14ac:dyDescent="0.2">
      <c r="A36" s="92"/>
      <c r="B36" s="93"/>
      <c r="C36" s="92"/>
      <c r="D36" s="54"/>
      <c r="E36" s="54"/>
    </row>
    <row r="37" spans="1:5" ht="12.75" customHeight="1" x14ac:dyDescent="0.2">
      <c r="A37" s="118" t="s">
        <v>117</v>
      </c>
      <c r="B37" s="93"/>
      <c r="C37" s="91" t="s">
        <v>53</v>
      </c>
      <c r="D37" s="53"/>
    </row>
    <row r="38" spans="1:5" ht="12.75" customHeight="1" x14ac:dyDescent="0.2">
      <c r="A38" s="92" t="s">
        <v>55</v>
      </c>
      <c r="B38" s="111"/>
      <c r="C38" s="119" t="s">
        <v>88</v>
      </c>
      <c r="D38" s="54"/>
    </row>
    <row r="39" spans="1:5" ht="12.75" customHeight="1" x14ac:dyDescent="0.2">
      <c r="A39" s="92"/>
      <c r="B39" s="112"/>
      <c r="C39" s="92"/>
    </row>
    <row r="40" spans="1:5" ht="12.75" customHeight="1" x14ac:dyDescent="0.2">
      <c r="A40" s="48"/>
    </row>
    <row r="41" spans="1:5" ht="12.75" customHeight="1" x14ac:dyDescent="0.2"/>
    <row r="42" spans="1:5" ht="12.75" customHeight="1" x14ac:dyDescent="0.2"/>
    <row r="43" spans="1:5" ht="12.75" customHeight="1" x14ac:dyDescent="0.2"/>
    <row r="44" spans="1:5" ht="12.75" customHeight="1" x14ac:dyDescent="0.2"/>
    <row r="45" spans="1:5" ht="12.75" customHeight="1" x14ac:dyDescent="0.2"/>
    <row r="46" spans="1:5" ht="12.75" customHeight="1" x14ac:dyDescent="0.2"/>
    <row r="47" spans="1:5" ht="12.75" customHeight="1" x14ac:dyDescent="0.2"/>
    <row r="48" spans="1: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  <row r="1001" ht="12.75" customHeight="1" x14ac:dyDescent="0.2"/>
    <row r="1002" ht="12.75" customHeight="1" x14ac:dyDescent="0.2"/>
  </sheetData>
  <mergeCells count="11">
    <mergeCell ref="A25:A26"/>
    <mergeCell ref="B25:B26"/>
    <mergeCell ref="C25:C26"/>
    <mergeCell ref="A29:C29"/>
    <mergeCell ref="A5:C5"/>
    <mergeCell ref="A6:C6"/>
    <mergeCell ref="A9:C9"/>
    <mergeCell ref="A10:C10"/>
    <mergeCell ref="A11:C11"/>
    <mergeCell ref="A12:C12"/>
    <mergeCell ref="B16:C16"/>
  </mergeCells>
  <pageMargins left="0.25" right="0.25" top="0.75" bottom="0.75" header="0.3" footer="0.3"/>
  <pageSetup paperSize="9" scale="86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r:id="rId5">
            <anchor moveWithCells="1">
              <from>
                <xdr:col>1</xdr:col>
                <xdr:colOff>1285875</xdr:colOff>
                <xdr:row>0</xdr:row>
                <xdr:rowOff>0</xdr:rowOff>
              </from>
              <to>
                <xdr:col>1</xdr:col>
                <xdr:colOff>1981200</xdr:colOff>
                <xdr:row>4</xdr:row>
                <xdr:rowOff>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Anexo_1_Dem_Desp_Pessoal-RETIF.</vt:lpstr>
      <vt:lpstr>Anexo_5_Dem_Disp_Caixa_RP_Pagar</vt:lpstr>
      <vt:lpstr>Anexo 6 - Simplificado-RETIF.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GEINC/CCONT/STN</dc:creator>
  <cp:lastModifiedBy>ssucin</cp:lastModifiedBy>
  <cp:lastPrinted>2023-01-27T14:50:22Z</cp:lastPrinted>
  <dcterms:created xsi:type="dcterms:W3CDTF">2001-09-06T15:18:59Z</dcterms:created>
  <dcterms:modified xsi:type="dcterms:W3CDTF">2024-01-03T20:44:21Z</dcterms:modified>
</cp:coreProperties>
</file>