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699" activeTab="0"/>
  </bookViews>
  <sheets>
    <sheet name="Dados Quantitativos" sheetId="1" r:id="rId1"/>
    <sheet name="Dados Qualitativos - Modelo" sheetId="2" r:id="rId2"/>
    <sheet name="Evolução Carcerária" sheetId="3" r:id="rId3"/>
  </sheets>
  <externalReferences>
    <externalReference r:id="rId6"/>
    <externalReference r:id="rId7"/>
  </externalReferences>
  <definedNames>
    <definedName name="_xlnm.Print_Area" localSheetId="0">'Dados Quantitativos'!$B$1:$Q$48</definedName>
  </definedNames>
  <calcPr fullCalcOnLoad="1"/>
</workbook>
</file>

<file path=xl/sharedStrings.xml><?xml version="1.0" encoding="utf-8"?>
<sst xmlns="http://schemas.openxmlformats.org/spreadsheetml/2006/main" count="160" uniqueCount="132">
  <si>
    <t>Sigla</t>
  </si>
  <si>
    <t>N.° Vagas</t>
  </si>
  <si>
    <t>URP/RB</t>
  </si>
  <si>
    <t>URF-01/RB</t>
  </si>
  <si>
    <t>URS-01/RB</t>
  </si>
  <si>
    <t>URFF/RB</t>
  </si>
  <si>
    <t>UPEM/SM</t>
  </si>
  <si>
    <t>UPQ/SG</t>
  </si>
  <si>
    <t>UPMP/TK</t>
  </si>
  <si>
    <t>UPMNS/CZS</t>
  </si>
  <si>
    <t>UF/TK</t>
  </si>
  <si>
    <t>Entrada</t>
  </si>
  <si>
    <t>Saída</t>
  </si>
  <si>
    <t>Prisão Civil</t>
  </si>
  <si>
    <t>Homens</t>
  </si>
  <si>
    <t>Mulheres</t>
  </si>
  <si>
    <t>N.° Presos</t>
  </si>
  <si>
    <t>UMEP</t>
  </si>
  <si>
    <t>TOTAL DE PRESOS NAS UNIDADES PRISIONAIS:</t>
  </si>
  <si>
    <t>UP-7</t>
  </si>
  <si>
    <t>Nome do Unidade</t>
  </si>
  <si>
    <t>U. Feminina de Tarauacá</t>
  </si>
  <si>
    <t>RDD</t>
  </si>
  <si>
    <t>Fuga/ evasão</t>
  </si>
  <si>
    <t>óbito</t>
  </si>
  <si>
    <t>URFF</t>
  </si>
  <si>
    <t>UPMP</t>
  </si>
  <si>
    <t>UPMNS</t>
  </si>
  <si>
    <t>UPQ</t>
  </si>
  <si>
    <t>CP-FOC</t>
  </si>
  <si>
    <t>URF-2</t>
  </si>
  <si>
    <t>Categoria</t>
  </si>
  <si>
    <t>Item</t>
  </si>
  <si>
    <t>TOTAL</t>
  </si>
  <si>
    <t>Quantidade de pessoas presas por faixa etária</t>
  </si>
  <si>
    <t>18 a 24 anos</t>
  </si>
  <si>
    <t>25 a 29 anos</t>
  </si>
  <si>
    <t>30 a 34 anos</t>
  </si>
  <si>
    <t xml:space="preserve">35 a 45 anos </t>
  </si>
  <si>
    <t xml:space="preserve">46 a 60 anos </t>
  </si>
  <si>
    <t xml:space="preserve">61 a 70 anos </t>
  </si>
  <si>
    <t xml:space="preserve">mais de 70anos </t>
  </si>
  <si>
    <t xml:space="preserve">Não informado </t>
  </si>
  <si>
    <t>Quantidade de pessoas presas por cor de pele/ raça/ etnia</t>
  </si>
  <si>
    <t>Branca</t>
  </si>
  <si>
    <t>Preta</t>
  </si>
  <si>
    <t>Parda</t>
  </si>
  <si>
    <t>Amarela</t>
  </si>
  <si>
    <t>Indígena</t>
  </si>
  <si>
    <t>Quantidade de pessoas presas por grau de instrução</t>
  </si>
  <si>
    <t>Analfabeto</t>
  </si>
  <si>
    <t>Alfabetizado sem Cursos Regulares</t>
  </si>
  <si>
    <t>Ensino Fundamental Incompleto</t>
  </si>
  <si>
    <t>Ensino Fundamental Completo</t>
  </si>
  <si>
    <t>Ensino Médio Incompleto</t>
  </si>
  <si>
    <t>Ensino Médio Completo</t>
  </si>
  <si>
    <t xml:space="preserve">Ensino Superior Incompleto </t>
  </si>
  <si>
    <t>Ensino Superior Completo</t>
  </si>
  <si>
    <t>Ensino acima de Superior Completo</t>
  </si>
  <si>
    <t>Quantidade de pessoas presas por tempo total de penas</t>
  </si>
  <si>
    <t>Até 6 meses</t>
  </si>
  <si>
    <t>Mais de 6 meses até 1 ano (inclusive)</t>
  </si>
  <si>
    <t>Mais de 1 ano até 2 anos (inclusive)</t>
  </si>
  <si>
    <t>Mais de 2 anos até 4 anos (inclusive)</t>
  </si>
  <si>
    <t>Mais de 4 anos até 8 anos (inclusive)</t>
  </si>
  <si>
    <t>Mais de 8 anos até 15 anos (inclusive)</t>
  </si>
  <si>
    <t>Mais de 15 anos até 20 anos (inclusive)</t>
  </si>
  <si>
    <t>Mais de 20 anos até 30 anos (inclusive)</t>
  </si>
  <si>
    <t>Mais de 30 anos até 50 anos (inclusive)</t>
  </si>
  <si>
    <t>Mais de 50 anos até 100 anos (inclusive)</t>
  </si>
  <si>
    <t>Mais de 100 anos</t>
  </si>
  <si>
    <t xml:space="preserve">Número de pessoas sem informação </t>
  </si>
  <si>
    <t>Quantidade de incidências por tipo penal</t>
  </si>
  <si>
    <t>Crimes contra a pessoa</t>
  </si>
  <si>
    <t xml:space="preserve">Crimes contra o patrimônio </t>
  </si>
  <si>
    <t>Crimes contra a dignidade sexual</t>
  </si>
  <si>
    <t>Crimes contra a paz pública</t>
  </si>
  <si>
    <t>Crimes contra a fé pública</t>
  </si>
  <si>
    <t>Crimes contra a Administração Pública</t>
  </si>
  <si>
    <t>Drogas (Lei nº 6.368/76 e Lei nº 11.343/06)</t>
  </si>
  <si>
    <t>Crimes de Trânsito (Lei nº 9.503/97)</t>
  </si>
  <si>
    <t xml:space="preserve">Legislação específica </t>
  </si>
  <si>
    <t xml:space="preserve">Legislação específica - Outros </t>
  </si>
  <si>
    <t>Total Homens</t>
  </si>
  <si>
    <t>Total Mulheres</t>
  </si>
  <si>
    <t>UPEM</t>
  </si>
  <si>
    <t>Estatuto do Desarm.. (Lei nº 10.826/03)</t>
  </si>
  <si>
    <t>ANO</t>
  </si>
  <si>
    <t xml:space="preserve">
Instituto de Administração Penitenciária do Acre – IAPEN/AC
Gerência de Controle e Execução Penal - GCEP
</t>
  </si>
  <si>
    <t>presos provisório</t>
  </si>
  <si>
    <t>Presos Fechado</t>
  </si>
  <si>
    <t>Presos semi
aberto</t>
  </si>
  <si>
    <t>M. de Segu
rança</t>
  </si>
  <si>
    <t>vagas/presos</t>
  </si>
  <si>
    <t>U. de Recolhimento Provisório/RB</t>
  </si>
  <si>
    <t>U. de Regime Semiaberto n°01/RB</t>
  </si>
  <si>
    <t>U. de Regime Fechado Feminino/RB</t>
  </si>
  <si>
    <t>U. de Regime Fechado n°02/RB</t>
  </si>
  <si>
    <t>U. Penitenciária Moacir Prado / Tarauacá</t>
  </si>
  <si>
    <t>U. P. Evaristo de Moraes/S. Madureira</t>
  </si>
  <si>
    <t>U. Penitenciária do Quinari / S. Guiomard</t>
  </si>
  <si>
    <t>U. P. Manoel Néri da Silva (MASC) / Cruzeiro do Sul</t>
  </si>
  <si>
    <t>U. P. Guimarães Lima (FEM) / Cruzeiro do Sul</t>
  </si>
  <si>
    <t xml:space="preserve">Total de presos no estado do Acre incluindo os monitorados: </t>
  </si>
  <si>
    <t>URF-2/RB</t>
  </si>
  <si>
    <t>BOPE</t>
  </si>
  <si>
    <t>BPA</t>
  </si>
  <si>
    <t>Fonte: Divisão de Controle e execução Penal - IAPEN/AC</t>
  </si>
  <si>
    <t>Homes</t>
  </si>
  <si>
    <t>UMEP - MASC/Todo Estado</t>
  </si>
  <si>
    <t>UMEP - FEM/Todo Estado</t>
  </si>
  <si>
    <t>Reincidente</t>
  </si>
  <si>
    <t>Base de cálculo da população acreana 906.876 - população estimada para 2021, conforme: https://cidades.ibge.gov.br/brasil/ac/panorama</t>
  </si>
  <si>
    <t>U. de Regime Fechado n°01/RB</t>
  </si>
  <si>
    <t xml:space="preserve">Presos Provisórios: 29,41%
</t>
  </si>
  <si>
    <t>Presos em regime fechado: 68,82%</t>
  </si>
  <si>
    <t>Presos em regime semiaberto na Unidades Prisionais: 1,35%</t>
  </si>
  <si>
    <t>Déficit de vaga: 33,02%</t>
  </si>
  <si>
    <t>Taxa de Ocupação: 133,02%</t>
  </si>
  <si>
    <t>Taxa de aprisionamento: 610 pessoas presas a cada 100 mil habitantes</t>
  </si>
  <si>
    <t>Presos monitorados: 31,20%</t>
  </si>
  <si>
    <t xml:space="preserve">Monitorados: </t>
  </si>
  <si>
    <t xml:space="preserve">BOPE </t>
  </si>
  <si>
    <t xml:space="preserve">DEFICT </t>
  </si>
  <si>
    <t>VAGAS</t>
  </si>
  <si>
    <t>COM MONITORADOS</t>
  </si>
  <si>
    <t>TOTAL DE MONITORADOS</t>
  </si>
  <si>
    <t>ANO DE 2023 ATUALIZADO MÊS A MÊS</t>
  </si>
  <si>
    <t>(ATUAL MÊS DE ABRIL)</t>
  </si>
  <si>
    <t>ELEVAÇÃO DA POPULAÇÃO CARCERÁRIA- PRESOS ENCLAUSURADOS E MONITORADOS</t>
  </si>
  <si>
    <t>População ENCLAUSURADA</t>
  </si>
  <si>
    <t>DADOS REFERENTES AO MÊS DE JULHO DE 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</si>
</sst>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d/m/yyyy"/>
    <numFmt numFmtId="184" formatCode="dd\.mm\.yyyy"/>
    <numFmt numFmtId="185" formatCode="0;[Red]0"/>
    <numFmt numFmtId="186" formatCode="[$-416]d/m/yyyy"/>
  </numFmts>
  <fonts count="7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b/>
      <sz val="10"/>
      <color indexed="2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2"/>
    </font>
    <font>
      <sz val="10"/>
      <name val="Cambria"/>
      <family val="2"/>
    </font>
    <font>
      <b/>
      <u val="single"/>
      <sz val="12"/>
      <color indexed="22"/>
      <name val="Calibri"/>
      <family val="0"/>
    </font>
    <font>
      <b/>
      <u val="single"/>
      <sz val="8"/>
      <color indexed="22"/>
      <name val="Calibri"/>
      <family val="0"/>
    </font>
    <font>
      <b/>
      <sz val="8"/>
      <color indexed="22"/>
      <name val="Calibri"/>
      <family val="0"/>
    </font>
    <font>
      <b/>
      <sz val="16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on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3" fillId="0" borderId="12" xfId="0" applyFont="1" applyFill="1" applyBorder="1" applyAlignment="1">
      <alignment wrapText="1"/>
    </xf>
    <xf numFmtId="0" fontId="14" fillId="0" borderId="13" xfId="0" applyFont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wrapText="1"/>
    </xf>
    <xf numFmtId="0" fontId="14" fillId="0" borderId="18" xfId="0" applyFont="1" applyBorder="1" applyAlignment="1">
      <alignment/>
    </xf>
    <xf numFmtId="0" fontId="2" fillId="36" borderId="19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6" borderId="21" xfId="0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/>
    </xf>
    <xf numFmtId="0" fontId="2" fillId="36" borderId="22" xfId="0" applyFont="1" applyFill="1" applyBorder="1" applyAlignment="1">
      <alignment/>
    </xf>
    <xf numFmtId="0" fontId="14" fillId="0" borderId="23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/>
    </xf>
    <xf numFmtId="0" fontId="7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16" fillId="37" borderId="25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shrinkToFit="1"/>
    </xf>
    <xf numFmtId="3" fontId="0" fillId="33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shrinkToFit="1"/>
    </xf>
    <xf numFmtId="0" fontId="0" fillId="33" borderId="34" xfId="0" applyFont="1" applyFill="1" applyBorder="1" applyAlignment="1">
      <alignment shrinkToFit="1"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8" borderId="4" xfId="0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42" fillId="33" borderId="16" xfId="0" applyNumberFormat="1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3" fontId="42" fillId="33" borderId="4" xfId="0" applyNumberFormat="1" applyFont="1" applyFill="1" applyBorder="1" applyAlignment="1">
      <alignment vertical="center"/>
    </xf>
    <xf numFmtId="0" fontId="0" fillId="33" borderId="41" xfId="0" applyFont="1" applyFill="1" applyBorder="1" applyAlignment="1">
      <alignment horizontal="center" vertical="center"/>
    </xf>
    <xf numFmtId="3" fontId="42" fillId="33" borderId="28" xfId="0" applyNumberFormat="1" applyFont="1" applyFill="1" applyBorder="1" applyAlignment="1">
      <alignment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0" fillId="33" borderId="44" xfId="0" applyFont="1" applyFill="1" applyBorder="1" applyAlignment="1">
      <alignment horizontal="center"/>
    </xf>
    <xf numFmtId="3" fontId="42" fillId="0" borderId="16" xfId="53" applyNumberFormat="1" applyFont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/>
    </xf>
    <xf numFmtId="3" fontId="42" fillId="0" borderId="16" xfId="0" applyNumberFormat="1" applyFont="1" applyBorder="1" applyAlignment="1">
      <alignment vertical="center"/>
    </xf>
    <xf numFmtId="3" fontId="42" fillId="33" borderId="16" xfId="53" applyNumberFormat="1" applyFont="1" applyFill="1" applyBorder="1" applyAlignment="1">
      <alignment vertical="center"/>
      <protection/>
    </xf>
    <xf numFmtId="3" fontId="0" fillId="0" borderId="4" xfId="0" applyNumberFormat="1" applyFont="1" applyBorder="1" applyAlignment="1">
      <alignment vertical="center"/>
    </xf>
    <xf numFmtId="3" fontId="42" fillId="0" borderId="4" xfId="53" applyNumberFormat="1" applyFont="1" applyBorder="1" applyAlignment="1">
      <alignment horizontal="center" vertical="center"/>
      <protection/>
    </xf>
    <xf numFmtId="0" fontId="17" fillId="33" borderId="4" xfId="0" applyFont="1" applyFill="1" applyBorder="1" applyAlignment="1">
      <alignment horizontal="center"/>
    </xf>
    <xf numFmtId="0" fontId="17" fillId="33" borderId="4" xfId="0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vertical="center"/>
    </xf>
    <xf numFmtId="3" fontId="42" fillId="0" borderId="4" xfId="0" applyNumberFormat="1" applyFont="1" applyBorder="1" applyAlignment="1">
      <alignment vertical="center"/>
    </xf>
    <xf numFmtId="3" fontId="42" fillId="33" borderId="4" xfId="53" applyNumberFormat="1" applyFont="1" applyFill="1" applyBorder="1" applyAlignment="1">
      <alignment vertical="center"/>
      <protection/>
    </xf>
    <xf numFmtId="0" fontId="0" fillId="33" borderId="14" xfId="0" applyFont="1" applyFill="1" applyBorder="1" applyAlignment="1">
      <alignment horizontal="center"/>
    </xf>
    <xf numFmtId="3" fontId="42" fillId="0" borderId="28" xfId="53" applyNumberFormat="1" applyFont="1" applyBorder="1" applyAlignment="1">
      <alignment horizontal="center" vertical="center"/>
      <protection/>
    </xf>
    <xf numFmtId="0" fontId="17" fillId="33" borderId="28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 vertical="center"/>
    </xf>
    <xf numFmtId="3" fontId="17" fillId="0" borderId="28" xfId="0" applyNumberFormat="1" applyFont="1" applyBorder="1" applyAlignment="1">
      <alignment vertical="center"/>
    </xf>
    <xf numFmtId="3" fontId="42" fillId="0" borderId="28" xfId="0" applyNumberFormat="1" applyFont="1" applyBorder="1" applyAlignment="1">
      <alignment vertical="center"/>
    </xf>
    <xf numFmtId="3" fontId="42" fillId="33" borderId="28" xfId="53" applyNumberFormat="1" applyFont="1" applyFill="1" applyBorder="1" applyAlignment="1">
      <alignment vertical="center"/>
      <protection/>
    </xf>
    <xf numFmtId="3" fontId="0" fillId="0" borderId="28" xfId="0" applyNumberFormat="1" applyFont="1" applyBorder="1" applyAlignment="1">
      <alignment vertical="center"/>
    </xf>
    <xf numFmtId="0" fontId="8" fillId="37" borderId="12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3" fontId="8" fillId="37" borderId="29" xfId="0" applyNumberFormat="1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33" borderId="4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7" borderId="3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3" fontId="0" fillId="33" borderId="33" xfId="0" applyNumberFormat="1" applyFont="1" applyFill="1" applyBorder="1" applyAlignment="1">
      <alignment horizontal="center" vertical="center"/>
    </xf>
    <xf numFmtId="3" fontId="17" fillId="33" borderId="16" xfId="53" applyNumberFormat="1" applyFont="1" applyFill="1" applyBorder="1" applyAlignment="1">
      <alignment vertical="center"/>
      <protection/>
    </xf>
    <xf numFmtId="3" fontId="0" fillId="33" borderId="18" xfId="0" applyNumberFormat="1" applyFont="1" applyFill="1" applyBorder="1" applyAlignment="1">
      <alignment horizontal="center" vertical="center"/>
    </xf>
    <xf numFmtId="3" fontId="17" fillId="33" borderId="4" xfId="53" applyNumberFormat="1" applyFont="1" applyFill="1" applyBorder="1" applyAlignment="1">
      <alignment vertical="center"/>
      <protection/>
    </xf>
    <xf numFmtId="3" fontId="0" fillId="33" borderId="34" xfId="0" applyNumberFormat="1" applyFont="1" applyFill="1" applyBorder="1" applyAlignment="1">
      <alignment horizontal="center" vertical="center"/>
    </xf>
    <xf numFmtId="3" fontId="17" fillId="33" borderId="28" xfId="53" applyNumberFormat="1" applyFont="1" applyFill="1" applyBorder="1" applyAlignment="1">
      <alignment vertical="center"/>
      <protection/>
    </xf>
    <xf numFmtId="0" fontId="17" fillId="0" borderId="16" xfId="53" applyFont="1" applyBorder="1" applyAlignment="1">
      <alignment horizontal="center" vertical="center"/>
      <protection/>
    </xf>
    <xf numFmtId="0" fontId="17" fillId="0" borderId="4" xfId="53" applyFont="1" applyBorder="1" applyAlignment="1">
      <alignment horizontal="center" vertical="center"/>
      <protection/>
    </xf>
    <xf numFmtId="0" fontId="17" fillId="0" borderId="28" xfId="53" applyFont="1" applyBorder="1" applyAlignment="1">
      <alignment horizontal="center" vertical="center"/>
      <protection/>
    </xf>
    <xf numFmtId="0" fontId="0" fillId="33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3" fontId="2" fillId="0" borderId="4" xfId="52" applyNumberFormat="1" applyFont="1" applyFill="1" applyBorder="1" applyAlignment="1">
      <alignment horizontal="center" vertical="center"/>
      <protection/>
    </xf>
    <xf numFmtId="0" fontId="2" fillId="0" borderId="4" xfId="52" applyFont="1" applyFill="1" applyBorder="1" applyAlignment="1">
      <alignment horizontal="center" vertical="center"/>
      <protection/>
    </xf>
    <xf numFmtId="0" fontId="0" fillId="0" borderId="4" xfId="52" applyFont="1" applyFill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left" vertical="center" shrinkToFi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/>
    </xf>
    <xf numFmtId="0" fontId="2" fillId="36" borderId="21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9" borderId="5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39" borderId="55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39" borderId="5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fetiv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Hiperlink 2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3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5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BASE - NÃO ALTERAR-style" pivot="0" count="3">
      <tableStyleElement type="header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C0C0C0"/>
                </a:solidFill>
              </a:rPr>
              <a:t>Elevação da população carcerária total no Acre </a:t>
            </a:r>
            <a:r>
              <a:rPr lang="en-US" cap="none" sz="800" b="1" i="0" u="sng" baseline="0">
                <a:solidFill>
                  <a:srgbClr val="C0C0C0"/>
                </a:solidFill>
              </a:rPr>
              <a:t>(incluindo os monitorados eletronicamente)</a:t>
            </a:r>
            <a:r>
              <a:rPr lang="en-US" cap="none" sz="1200" b="1" i="0" u="sng" baseline="0">
                <a:solidFill>
                  <a:srgbClr val="C0C0C0"/>
                </a:solidFill>
              </a:rPr>
              <a:t>.
</a:t>
            </a:r>
            <a:r>
              <a:rPr lang="en-US" cap="none" sz="800" b="1" i="0" u="none" baseline="0">
                <a:solidFill>
                  <a:srgbClr val="C0C0C0"/>
                </a:solidFill>
              </a:rPr>
              <a:t>Divisão de Controle e Execução Penal - IAPEN</a:t>
            </a:r>
          </a:p>
        </c:rich>
      </c:tx>
      <c:layout>
        <c:manualLayout>
          <c:xMode val="factor"/>
          <c:yMode val="factor"/>
          <c:x val="0.01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1695"/>
          <c:w val="0.9652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'[1]Plan1'!$A$3:$A$14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'[1]Plan1'!$B$3:$B$14</c:f>
              <c:numCache>
                <c:ptCount val="12"/>
                <c:pt idx="0">
                  <c:v>3850</c:v>
                </c:pt>
                <c:pt idx="1">
                  <c:v>4033</c:v>
                </c:pt>
                <c:pt idx="2">
                  <c:v>4178</c:v>
                </c:pt>
                <c:pt idx="3">
                  <c:v>4829</c:v>
                </c:pt>
                <c:pt idx="4">
                  <c:v>4964</c:v>
                </c:pt>
                <c:pt idx="5">
                  <c:v>5562</c:v>
                </c:pt>
                <c:pt idx="6">
                  <c:v>6280</c:v>
                </c:pt>
                <c:pt idx="7">
                  <c:v>7312</c:v>
                </c:pt>
                <c:pt idx="8">
                  <c:v>8007</c:v>
                </c:pt>
                <c:pt idx="9">
                  <c:v>8132</c:v>
                </c:pt>
                <c:pt idx="10">
                  <c:v>8157</c:v>
                </c:pt>
                <c:pt idx="11">
                  <c:v>7981</c:v>
                </c:pt>
              </c:numCache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6007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</a:rPr>
              <a:t>Encarceramento nas Unidade prisionais no estado do Acre em 2022(DCEP)</a:t>
            </a:r>
          </a:p>
        </c:rich>
      </c:tx>
      <c:layout>
        <c:manualLayout>
          <c:xMode val="factor"/>
          <c:yMode val="factor"/>
          <c:x val="0.040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7275"/>
          <c:w val="0.96925"/>
          <c:h val="0.7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'[1]Plan1'!$R$2:$R$12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 </c:v>
                </c:pt>
                <c:pt idx="3">
                  <c:v>Abr 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</c:strCache>
            </c:strRef>
          </c:cat>
          <c:val>
            <c:numRef>
              <c:f>'[1]Plan1'!$S$2:$S$12</c:f>
              <c:numCache>
                <c:ptCount val="11"/>
                <c:pt idx="0">
                  <c:v>5804</c:v>
                </c:pt>
                <c:pt idx="1">
                  <c:v>5802</c:v>
                </c:pt>
                <c:pt idx="2">
                  <c:v>5757</c:v>
                </c:pt>
                <c:pt idx="3">
                  <c:v>5744</c:v>
                </c:pt>
                <c:pt idx="4">
                  <c:v>5674</c:v>
                </c:pt>
                <c:pt idx="5">
                  <c:v>5628</c:v>
                </c:pt>
                <c:pt idx="6">
                  <c:v>5649</c:v>
                </c:pt>
                <c:pt idx="7">
                  <c:v>5622</c:v>
                </c:pt>
                <c:pt idx="8">
                  <c:v>5578</c:v>
                </c:pt>
                <c:pt idx="9">
                  <c:v>5564</c:v>
                </c:pt>
                <c:pt idx="10">
                  <c:v>5548</c:v>
                </c:pt>
              </c:numCache>
            </c:numRef>
          </c:val>
          <c:smooth val="0"/>
        </c:ser>
        <c:upDownBars>
          <c:upBars>
            <c:spPr>
              <a:solidFill>
                <a:srgbClr val="404040"/>
              </a:solidFill>
              <a:ln w="3175">
                <a:solidFill>
                  <a:srgbClr val="FFFFFF"/>
                </a:solidFill>
              </a:ln>
            </c:spPr>
          </c:upBars>
          <c:downBars/>
        </c:upDownBars>
        <c:marker val="1"/>
        <c:axId val="34614343"/>
        <c:axId val="43093632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34614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2514600</xdr:colOff>
      <xdr:row>0</xdr:row>
      <xdr:rowOff>914400</xdr:rowOff>
    </xdr:to>
    <xdr:pic>
      <xdr:nvPicPr>
        <xdr:cNvPr id="1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514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25</xdr:row>
      <xdr:rowOff>0</xdr:rowOff>
    </xdr:from>
    <xdr:to>
      <xdr:col>16</xdr:col>
      <xdr:colOff>466725</xdr:colOff>
      <xdr:row>39</xdr:row>
      <xdr:rowOff>533400</xdr:rowOff>
    </xdr:to>
    <xdr:graphicFrame>
      <xdr:nvGraphicFramePr>
        <xdr:cNvPr id="2" name="Gráfico 4"/>
        <xdr:cNvGraphicFramePr/>
      </xdr:nvGraphicFramePr>
      <xdr:xfrm>
        <a:off x="7524750" y="8353425"/>
        <a:ext cx="4676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2857500</xdr:colOff>
      <xdr:row>25</xdr:row>
      <xdr:rowOff>0</xdr:rowOff>
    </xdr:from>
    <xdr:to>
      <xdr:col>8</xdr:col>
      <xdr:colOff>180975</xdr:colOff>
      <xdr:row>39</xdr:row>
      <xdr:rowOff>533400</xdr:rowOff>
    </xdr:to>
    <xdr:graphicFrame>
      <xdr:nvGraphicFramePr>
        <xdr:cNvPr id="3" name="Gráfico 4"/>
        <xdr:cNvGraphicFramePr/>
      </xdr:nvGraphicFramePr>
      <xdr:xfrm>
        <a:off x="3067050" y="8353425"/>
        <a:ext cx="43529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iago.tadeu.SEDE\Desktop\Gr&#225;fic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4"/>
      <sheetName val="Plan3"/>
    </sheetNames>
    <sheetDataSet>
      <sheetData sheetId="0">
        <row r="2">
          <cell r="R2" t="str">
            <v>Jan</v>
          </cell>
          <cell r="S2">
            <v>5804</v>
          </cell>
        </row>
        <row r="3">
          <cell r="A3">
            <v>2011</v>
          </cell>
          <cell r="B3">
            <v>3850</v>
          </cell>
          <cell r="R3" t="str">
            <v>Fev</v>
          </cell>
          <cell r="S3">
            <v>5802</v>
          </cell>
        </row>
        <row r="4">
          <cell r="A4">
            <v>2012</v>
          </cell>
          <cell r="B4">
            <v>4033</v>
          </cell>
          <cell r="R4" t="str">
            <v>Mar </v>
          </cell>
          <cell r="S4">
            <v>5757</v>
          </cell>
        </row>
        <row r="5">
          <cell r="A5">
            <v>2013</v>
          </cell>
          <cell r="B5">
            <v>4178</v>
          </cell>
          <cell r="R5" t="str">
            <v>Abr </v>
          </cell>
          <cell r="S5">
            <v>5744</v>
          </cell>
        </row>
        <row r="6">
          <cell r="A6">
            <v>2014</v>
          </cell>
          <cell r="B6">
            <v>4829</v>
          </cell>
          <cell r="R6" t="str">
            <v>Mai</v>
          </cell>
          <cell r="S6">
            <v>5674</v>
          </cell>
        </row>
        <row r="7">
          <cell r="A7">
            <v>2015</v>
          </cell>
          <cell r="B7">
            <v>4964</v>
          </cell>
          <cell r="R7" t="str">
            <v>Jun</v>
          </cell>
          <cell r="S7">
            <v>5628</v>
          </cell>
        </row>
        <row r="8">
          <cell r="A8">
            <v>2016</v>
          </cell>
          <cell r="B8">
            <v>5562</v>
          </cell>
          <cell r="R8" t="str">
            <v>Jul</v>
          </cell>
          <cell r="S8">
            <v>5649</v>
          </cell>
        </row>
        <row r="9">
          <cell r="A9">
            <v>2017</v>
          </cell>
          <cell r="B9">
            <v>6280</v>
          </cell>
          <cell r="R9" t="str">
            <v>Ago</v>
          </cell>
          <cell r="S9">
            <v>5622</v>
          </cell>
        </row>
        <row r="10">
          <cell r="A10">
            <v>2018</v>
          </cell>
          <cell r="B10">
            <v>7312</v>
          </cell>
          <cell r="R10" t="str">
            <v>Set</v>
          </cell>
          <cell r="S10">
            <v>5578</v>
          </cell>
        </row>
        <row r="11">
          <cell r="A11">
            <v>2019</v>
          </cell>
          <cell r="B11">
            <v>8007</v>
          </cell>
          <cell r="R11" t="str">
            <v>Out</v>
          </cell>
          <cell r="S11">
            <v>5564</v>
          </cell>
        </row>
        <row r="12">
          <cell r="A12">
            <v>2020</v>
          </cell>
          <cell r="B12">
            <v>8132</v>
          </cell>
          <cell r="R12" t="str">
            <v>Nov</v>
          </cell>
          <cell r="S12">
            <v>5548</v>
          </cell>
        </row>
        <row r="13">
          <cell r="A13">
            <v>2021</v>
          </cell>
          <cell r="B13">
            <v>8157</v>
          </cell>
        </row>
        <row r="14">
          <cell r="A14">
            <v>2022</v>
          </cell>
          <cell r="B14">
            <v>7981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tabSelected="1" zoomScale="90" zoomScaleNormal="90" workbookViewId="0" topLeftCell="C1">
      <selection activeCell="C21" sqref="C21"/>
    </sheetView>
  </sheetViews>
  <sheetFormatPr defaultColWidth="9.140625" defaultRowHeight="12.75"/>
  <cols>
    <col min="1" max="1" width="3.140625" style="32" customWidth="1"/>
    <col min="2" max="2" width="42.8515625" style="32" customWidth="1"/>
    <col min="3" max="3" width="10.7109375" style="32" customWidth="1"/>
    <col min="4" max="4" width="7.00390625" style="32" customWidth="1"/>
    <col min="5" max="5" width="11.00390625" style="32" customWidth="1"/>
    <col min="6" max="6" width="10.00390625" style="32" customWidth="1"/>
    <col min="7" max="7" width="12.8515625" style="32" customWidth="1"/>
    <col min="8" max="8" width="11.00390625" style="32" customWidth="1"/>
    <col min="9" max="9" width="8.00390625" style="32" customWidth="1"/>
    <col min="10" max="10" width="6.8515625" style="32" customWidth="1"/>
    <col min="11" max="11" width="7.7109375" style="32" customWidth="1"/>
    <col min="12" max="12" width="7.57421875" style="32" customWidth="1"/>
    <col min="13" max="13" width="12.00390625" style="32" customWidth="1"/>
    <col min="14" max="15" width="9.421875" style="32" customWidth="1"/>
    <col min="16" max="16" width="6.421875" style="32" customWidth="1"/>
    <col min="17" max="17" width="7.7109375" style="32" customWidth="1"/>
    <col min="18" max="16384" width="9.140625" style="32" customWidth="1"/>
  </cols>
  <sheetData>
    <row r="1" spans="1:17" ht="75" customHeight="1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22.5" customHeight="1" thickBot="1">
      <c r="A2" s="183" t="s">
        <v>131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24" ht="39.75" customHeight="1">
      <c r="A3" s="45"/>
      <c r="B3" s="31" t="s">
        <v>20</v>
      </c>
      <c r="C3" s="9" t="s">
        <v>0</v>
      </c>
      <c r="D3" s="9" t="s">
        <v>1</v>
      </c>
      <c r="E3" s="9" t="s">
        <v>16</v>
      </c>
      <c r="F3" s="10" t="s">
        <v>93</v>
      </c>
      <c r="G3" s="9" t="s">
        <v>89</v>
      </c>
      <c r="H3" s="9" t="s">
        <v>90</v>
      </c>
      <c r="I3" s="11" t="s">
        <v>91</v>
      </c>
      <c r="J3" s="12" t="s">
        <v>22</v>
      </c>
      <c r="K3" s="13" t="s">
        <v>92</v>
      </c>
      <c r="L3" s="9" t="s">
        <v>13</v>
      </c>
      <c r="M3" s="9" t="s">
        <v>11</v>
      </c>
      <c r="N3" s="9" t="s">
        <v>12</v>
      </c>
      <c r="O3" s="9" t="s">
        <v>111</v>
      </c>
      <c r="P3" s="9" t="s">
        <v>24</v>
      </c>
      <c r="Q3" s="9" t="s">
        <v>23</v>
      </c>
      <c r="X3" s="41"/>
    </row>
    <row r="4" spans="1:19" s="40" customFormat="1" ht="22.5" customHeight="1">
      <c r="A4" s="64">
        <v>1</v>
      </c>
      <c r="B4" s="106" t="s">
        <v>94</v>
      </c>
      <c r="C4" s="88" t="s">
        <v>2</v>
      </c>
      <c r="D4" s="89">
        <v>759</v>
      </c>
      <c r="E4" s="90">
        <f>G4+H4+I4+L4+J4+K4</f>
        <v>1770</v>
      </c>
      <c r="F4" s="91">
        <f aca="true" t="shared" si="0" ref="F4:F12">D4-E4</f>
        <v>-1011</v>
      </c>
      <c r="G4" s="89">
        <v>655</v>
      </c>
      <c r="H4" s="89">
        <v>1100</v>
      </c>
      <c r="I4" s="92">
        <v>7</v>
      </c>
      <c r="J4" s="92">
        <v>0</v>
      </c>
      <c r="K4" s="92">
        <v>8</v>
      </c>
      <c r="L4" s="92">
        <v>0</v>
      </c>
      <c r="M4" s="88">
        <v>136</v>
      </c>
      <c r="N4" s="107">
        <v>136</v>
      </c>
      <c r="O4" s="180">
        <v>0</v>
      </c>
      <c r="P4" s="107">
        <v>0</v>
      </c>
      <c r="Q4" s="88">
        <v>0</v>
      </c>
      <c r="R4" s="178"/>
      <c r="S4" s="179"/>
    </row>
    <row r="5" spans="1:24" s="40" customFormat="1" ht="22.5" customHeight="1">
      <c r="A5" s="64">
        <v>2</v>
      </c>
      <c r="B5" s="106" t="s">
        <v>113</v>
      </c>
      <c r="C5" s="88" t="s">
        <v>3</v>
      </c>
      <c r="D5" s="89">
        <v>735</v>
      </c>
      <c r="E5" s="90">
        <f>G5+H5+I5+L5+J5+K5</f>
        <v>1201</v>
      </c>
      <c r="F5" s="88">
        <f t="shared" si="0"/>
        <v>-466</v>
      </c>
      <c r="G5" s="89">
        <v>232</v>
      </c>
      <c r="H5" s="89">
        <v>966</v>
      </c>
      <c r="I5" s="92">
        <v>1</v>
      </c>
      <c r="J5" s="92">
        <v>0</v>
      </c>
      <c r="K5" s="92">
        <v>0</v>
      </c>
      <c r="L5" s="92">
        <v>2</v>
      </c>
      <c r="M5" s="88">
        <v>52</v>
      </c>
      <c r="N5" s="88">
        <v>103</v>
      </c>
      <c r="O5" s="181"/>
      <c r="P5" s="88">
        <v>0</v>
      </c>
      <c r="Q5" s="88">
        <v>0</v>
      </c>
      <c r="R5" s="178"/>
      <c r="S5" s="179"/>
      <c r="V5" s="65"/>
      <c r="X5" s="65"/>
    </row>
    <row r="6" spans="1:22" s="40" customFormat="1" ht="22.5" customHeight="1">
      <c r="A6" s="108">
        <v>3</v>
      </c>
      <c r="B6" s="106" t="s">
        <v>95</v>
      </c>
      <c r="C6" s="88" t="s">
        <v>4</v>
      </c>
      <c r="D6" s="89">
        <v>56</v>
      </c>
      <c r="E6" s="90">
        <f>G6+H6+I6+L6+J6+K6</f>
        <v>0</v>
      </c>
      <c r="F6" s="88">
        <f t="shared" si="0"/>
        <v>56</v>
      </c>
      <c r="G6" s="89">
        <v>0</v>
      </c>
      <c r="H6" s="89">
        <v>0</v>
      </c>
      <c r="I6" s="92">
        <v>0</v>
      </c>
      <c r="J6" s="92">
        <v>0</v>
      </c>
      <c r="K6" s="92">
        <v>0</v>
      </c>
      <c r="L6" s="92">
        <v>0</v>
      </c>
      <c r="M6" s="88">
        <v>0</v>
      </c>
      <c r="N6" s="165">
        <v>0</v>
      </c>
      <c r="O6" s="165">
        <v>0</v>
      </c>
      <c r="P6" s="165">
        <v>0</v>
      </c>
      <c r="Q6" s="88">
        <v>0</v>
      </c>
      <c r="R6" s="65"/>
      <c r="S6" s="65"/>
      <c r="U6" s="65"/>
      <c r="V6" s="65"/>
    </row>
    <row r="7" spans="1:19" s="40" customFormat="1" ht="22.5" customHeight="1">
      <c r="A7" s="64">
        <v>4</v>
      </c>
      <c r="B7" s="106" t="s">
        <v>96</v>
      </c>
      <c r="C7" s="88" t="s">
        <v>5</v>
      </c>
      <c r="D7" s="89">
        <v>96</v>
      </c>
      <c r="E7" s="90">
        <f>G7+H7+I7+L7+J7+K7</f>
        <v>201</v>
      </c>
      <c r="F7" s="88">
        <f t="shared" si="0"/>
        <v>-105</v>
      </c>
      <c r="G7" s="89">
        <v>73</v>
      </c>
      <c r="H7" s="89">
        <v>124</v>
      </c>
      <c r="I7" s="92">
        <v>3</v>
      </c>
      <c r="J7" s="92">
        <v>0</v>
      </c>
      <c r="K7" s="92">
        <v>1</v>
      </c>
      <c r="L7" s="92">
        <v>0</v>
      </c>
      <c r="M7" s="88">
        <v>19</v>
      </c>
      <c r="N7" s="88">
        <v>21</v>
      </c>
      <c r="O7" s="88">
        <v>0</v>
      </c>
      <c r="P7" s="88">
        <v>0</v>
      </c>
      <c r="Q7" s="88">
        <v>0</v>
      </c>
      <c r="R7" s="166"/>
      <c r="S7" s="65"/>
    </row>
    <row r="8" spans="1:22" s="40" customFormat="1" ht="27" customHeight="1">
      <c r="A8" s="64">
        <v>5</v>
      </c>
      <c r="B8" s="106" t="s">
        <v>97</v>
      </c>
      <c r="C8" s="167" t="s">
        <v>104</v>
      </c>
      <c r="D8" s="89">
        <v>300</v>
      </c>
      <c r="E8" s="90">
        <f>G8+H8+I8+L8+J8+K8</f>
        <v>94</v>
      </c>
      <c r="F8" s="91">
        <f t="shared" si="0"/>
        <v>206</v>
      </c>
      <c r="G8" s="168">
        <v>1</v>
      </c>
      <c r="H8" s="168">
        <v>92</v>
      </c>
      <c r="I8" s="92">
        <v>0</v>
      </c>
      <c r="J8" s="92">
        <v>1</v>
      </c>
      <c r="K8" s="92">
        <v>0</v>
      </c>
      <c r="L8" s="92">
        <v>0</v>
      </c>
      <c r="M8" s="88">
        <v>0</v>
      </c>
      <c r="N8" s="88">
        <v>3</v>
      </c>
      <c r="O8" s="88">
        <v>79</v>
      </c>
      <c r="P8" s="88">
        <v>5</v>
      </c>
      <c r="Q8" s="88">
        <v>0</v>
      </c>
      <c r="R8" s="166"/>
      <c r="S8" s="169"/>
      <c r="U8" s="65"/>
      <c r="V8" s="65"/>
    </row>
    <row r="9" spans="1:18" s="40" customFormat="1" ht="22.5" customHeight="1">
      <c r="A9" s="184">
        <v>6</v>
      </c>
      <c r="B9" s="106" t="s">
        <v>122</v>
      </c>
      <c r="C9" s="180" t="s">
        <v>19</v>
      </c>
      <c r="D9" s="89">
        <v>18</v>
      </c>
      <c r="E9" s="90">
        <f>G9+H9+I9+L9+J9+K9</f>
        <v>10</v>
      </c>
      <c r="F9" s="91">
        <f t="shared" si="0"/>
        <v>8</v>
      </c>
      <c r="G9" s="170">
        <v>2</v>
      </c>
      <c r="H9" s="170">
        <v>8</v>
      </c>
      <c r="I9" s="171">
        <v>0</v>
      </c>
      <c r="J9" s="171">
        <v>0</v>
      </c>
      <c r="K9" s="171">
        <v>0</v>
      </c>
      <c r="L9" s="171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65"/>
    </row>
    <row r="10" spans="1:18" s="40" customFormat="1" ht="22.5" customHeight="1">
      <c r="A10" s="184"/>
      <c r="B10" s="106" t="s">
        <v>106</v>
      </c>
      <c r="C10" s="181"/>
      <c r="D10" s="89">
        <v>5</v>
      </c>
      <c r="E10" s="90">
        <f>G10+H10+I10+L10+J10+K10</f>
        <v>1</v>
      </c>
      <c r="F10" s="91">
        <f t="shared" si="0"/>
        <v>4</v>
      </c>
      <c r="G10" s="89">
        <v>0</v>
      </c>
      <c r="H10" s="89">
        <v>1</v>
      </c>
      <c r="I10" s="92">
        <v>0</v>
      </c>
      <c r="J10" s="92">
        <v>0</v>
      </c>
      <c r="K10" s="92">
        <v>0</v>
      </c>
      <c r="L10" s="92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65"/>
    </row>
    <row r="11" spans="1:19" s="40" customFormat="1" ht="22.5" customHeight="1">
      <c r="A11" s="185">
        <v>7</v>
      </c>
      <c r="B11" s="173" t="s">
        <v>109</v>
      </c>
      <c r="C11" s="180" t="s">
        <v>17</v>
      </c>
      <c r="D11" s="89">
        <v>139</v>
      </c>
      <c r="E11" s="90">
        <f>G11+H11+I11+L11+J11+K11</f>
        <v>2233</v>
      </c>
      <c r="F11" s="91">
        <f t="shared" si="0"/>
        <v>-2094</v>
      </c>
      <c r="G11" s="89">
        <v>366</v>
      </c>
      <c r="H11" s="89">
        <v>21</v>
      </c>
      <c r="I11" s="89">
        <v>1846</v>
      </c>
      <c r="J11" s="92">
        <v>0</v>
      </c>
      <c r="K11" s="92">
        <v>0</v>
      </c>
      <c r="L11" s="92">
        <v>0</v>
      </c>
      <c r="M11" s="88">
        <v>168</v>
      </c>
      <c r="N11" s="88">
        <v>139</v>
      </c>
      <c r="O11" s="88">
        <v>0</v>
      </c>
      <c r="P11" s="88">
        <v>2</v>
      </c>
      <c r="Q11" s="88">
        <v>51</v>
      </c>
      <c r="R11" s="65"/>
      <c r="S11" s="65"/>
    </row>
    <row r="12" spans="1:19" s="40" customFormat="1" ht="22.5" customHeight="1">
      <c r="A12" s="185"/>
      <c r="B12" s="173" t="s">
        <v>110</v>
      </c>
      <c r="C12" s="181"/>
      <c r="D12" s="89">
        <v>15</v>
      </c>
      <c r="E12" s="90">
        <f>G12+H12+I12+L12+J12+K12</f>
        <v>341</v>
      </c>
      <c r="F12" s="91">
        <f t="shared" si="0"/>
        <v>-326</v>
      </c>
      <c r="G12" s="89">
        <v>131</v>
      </c>
      <c r="H12" s="89">
        <v>24</v>
      </c>
      <c r="I12" s="89">
        <v>186</v>
      </c>
      <c r="J12" s="92">
        <v>0</v>
      </c>
      <c r="K12" s="92">
        <v>0</v>
      </c>
      <c r="L12" s="92">
        <v>0</v>
      </c>
      <c r="M12" s="88">
        <v>6</v>
      </c>
      <c r="N12" s="88">
        <v>20</v>
      </c>
      <c r="O12" s="88">
        <v>0</v>
      </c>
      <c r="P12" s="88">
        <v>0</v>
      </c>
      <c r="Q12" s="88">
        <v>0</v>
      </c>
      <c r="R12" s="65"/>
      <c r="S12" s="65"/>
    </row>
    <row r="13" spans="1:22" s="40" customFormat="1" ht="22.5" customHeight="1">
      <c r="A13" s="64">
        <v>8</v>
      </c>
      <c r="B13" s="173" t="s">
        <v>99</v>
      </c>
      <c r="C13" s="88" t="s">
        <v>6</v>
      </c>
      <c r="D13" s="89">
        <v>444</v>
      </c>
      <c r="E13" s="90">
        <f>G13+H13+I13+L13+J13+K13</f>
        <v>460</v>
      </c>
      <c r="F13" s="88">
        <f>D13-E13</f>
        <v>-16</v>
      </c>
      <c r="G13" s="89">
        <v>134</v>
      </c>
      <c r="H13" s="89">
        <v>325</v>
      </c>
      <c r="I13" s="92">
        <v>0</v>
      </c>
      <c r="J13" s="92">
        <v>0</v>
      </c>
      <c r="K13" s="92">
        <v>1</v>
      </c>
      <c r="L13" s="92">
        <v>0</v>
      </c>
      <c r="M13" s="88">
        <v>16</v>
      </c>
      <c r="N13" s="88">
        <v>28</v>
      </c>
      <c r="O13" s="88">
        <v>207</v>
      </c>
      <c r="P13" s="88">
        <v>0</v>
      </c>
      <c r="Q13" s="88">
        <v>0</v>
      </c>
      <c r="R13" s="174"/>
      <c r="S13" s="175"/>
      <c r="T13" s="175"/>
      <c r="U13" s="175"/>
      <c r="V13" s="176"/>
    </row>
    <row r="14" spans="1:22" s="40" customFormat="1" ht="22.5" customHeight="1">
      <c r="A14" s="64">
        <v>9</v>
      </c>
      <c r="B14" s="106" t="s">
        <v>100</v>
      </c>
      <c r="C14" s="88" t="s">
        <v>7</v>
      </c>
      <c r="D14" s="89">
        <v>796</v>
      </c>
      <c r="E14" s="90">
        <f>G14+H14+I14+L14+J14+K14</f>
        <v>456</v>
      </c>
      <c r="F14" s="91">
        <v>388</v>
      </c>
      <c r="G14" s="89">
        <v>5</v>
      </c>
      <c r="H14" s="89">
        <v>449</v>
      </c>
      <c r="I14" s="89">
        <v>1</v>
      </c>
      <c r="J14" s="92">
        <v>0</v>
      </c>
      <c r="K14" s="92">
        <v>1</v>
      </c>
      <c r="L14" s="92">
        <v>0</v>
      </c>
      <c r="M14" s="91">
        <v>33</v>
      </c>
      <c r="N14" s="91">
        <v>20</v>
      </c>
      <c r="O14" s="88">
        <v>274</v>
      </c>
      <c r="P14" s="88">
        <v>0</v>
      </c>
      <c r="Q14" s="88">
        <v>1</v>
      </c>
      <c r="R14" s="174"/>
      <c r="S14" s="175"/>
      <c r="T14" s="175"/>
      <c r="U14" s="175"/>
      <c r="V14" s="175"/>
    </row>
    <row r="15" spans="1:22" s="40" customFormat="1" ht="22.5" customHeight="1">
      <c r="A15" s="64">
        <v>10</v>
      </c>
      <c r="B15" s="106" t="s">
        <v>98</v>
      </c>
      <c r="C15" s="88" t="s">
        <v>8</v>
      </c>
      <c r="D15" s="89">
        <v>280</v>
      </c>
      <c r="E15" s="90">
        <f>G15+H15+I15+L15+J15+K15</f>
        <v>600</v>
      </c>
      <c r="F15" s="91">
        <f>D15-E15</f>
        <v>-320</v>
      </c>
      <c r="G15" s="89">
        <v>314</v>
      </c>
      <c r="H15" s="89">
        <v>286</v>
      </c>
      <c r="I15" s="92">
        <v>0</v>
      </c>
      <c r="J15" s="92">
        <v>0</v>
      </c>
      <c r="K15" s="92">
        <v>0</v>
      </c>
      <c r="L15" s="92">
        <v>0</v>
      </c>
      <c r="M15" s="91">
        <v>15</v>
      </c>
      <c r="N15" s="91">
        <v>27</v>
      </c>
      <c r="O15" s="91">
        <v>285</v>
      </c>
      <c r="P15" s="92">
        <v>0</v>
      </c>
      <c r="Q15" s="92">
        <v>0</v>
      </c>
      <c r="R15" s="174"/>
      <c r="S15" s="175"/>
      <c r="T15" s="175"/>
      <c r="U15" s="175"/>
      <c r="V15" s="175"/>
    </row>
    <row r="16" spans="1:22" s="40" customFormat="1" ht="22.5" customHeight="1">
      <c r="A16" s="64">
        <v>11</v>
      </c>
      <c r="B16" s="106" t="s">
        <v>21</v>
      </c>
      <c r="C16" s="88" t="s">
        <v>10</v>
      </c>
      <c r="D16" s="89">
        <v>30</v>
      </c>
      <c r="E16" s="90">
        <f>G16+H16+I16+L16+J16+K16</f>
        <v>26</v>
      </c>
      <c r="F16" s="88">
        <f>D16-E16</f>
        <v>4</v>
      </c>
      <c r="G16" s="89">
        <v>12</v>
      </c>
      <c r="H16" s="89">
        <v>14</v>
      </c>
      <c r="I16" s="92">
        <v>0</v>
      </c>
      <c r="J16" s="92">
        <v>0</v>
      </c>
      <c r="K16" s="92">
        <v>0</v>
      </c>
      <c r="L16" s="92">
        <v>0</v>
      </c>
      <c r="M16" s="91">
        <v>1</v>
      </c>
      <c r="N16" s="91">
        <v>1</v>
      </c>
      <c r="O16" s="91">
        <v>1</v>
      </c>
      <c r="P16" s="92">
        <v>0</v>
      </c>
      <c r="Q16" s="92">
        <v>0</v>
      </c>
      <c r="R16" s="174"/>
      <c r="S16" s="175"/>
      <c r="T16" s="175"/>
      <c r="U16" s="175"/>
      <c r="V16" s="175"/>
    </row>
    <row r="17" spans="1:22" s="40" customFormat="1" ht="22.5" customHeight="1">
      <c r="A17" s="64">
        <v>12</v>
      </c>
      <c r="B17" s="173" t="s">
        <v>101</v>
      </c>
      <c r="C17" s="190" t="s">
        <v>9</v>
      </c>
      <c r="D17" s="89">
        <v>512</v>
      </c>
      <c r="E17" s="90">
        <f>G17+H17+I17+L17+J17+K17</f>
        <v>746</v>
      </c>
      <c r="F17" s="91">
        <f>D17-E17</f>
        <v>-234</v>
      </c>
      <c r="G17" s="89">
        <v>281</v>
      </c>
      <c r="H17" s="89">
        <v>427</v>
      </c>
      <c r="I17" s="89">
        <v>29</v>
      </c>
      <c r="J17" s="89">
        <v>0</v>
      </c>
      <c r="K17" s="177">
        <v>9</v>
      </c>
      <c r="L17" s="89">
        <v>0</v>
      </c>
      <c r="M17" s="89">
        <v>55</v>
      </c>
      <c r="N17" s="89">
        <v>48</v>
      </c>
      <c r="O17" s="168">
        <v>39</v>
      </c>
      <c r="P17" s="168">
        <v>0</v>
      </c>
      <c r="Q17" s="92">
        <v>0</v>
      </c>
      <c r="R17" s="174"/>
      <c r="S17" s="176"/>
      <c r="T17" s="176"/>
      <c r="U17" s="175"/>
      <c r="V17" s="175"/>
    </row>
    <row r="18" spans="1:21" s="40" customFormat="1" ht="22.5" customHeight="1">
      <c r="A18" s="64">
        <v>13</v>
      </c>
      <c r="B18" s="173" t="s">
        <v>102</v>
      </c>
      <c r="C18" s="191"/>
      <c r="D18" s="89">
        <v>36</v>
      </c>
      <c r="E18" s="90">
        <f>G18+H18+I18+L18+J18+K18</f>
        <v>16</v>
      </c>
      <c r="F18" s="88">
        <v>16</v>
      </c>
      <c r="G18" s="89">
        <v>7</v>
      </c>
      <c r="H18" s="89">
        <v>9</v>
      </c>
      <c r="I18" s="89">
        <v>0</v>
      </c>
      <c r="J18" s="89">
        <v>0</v>
      </c>
      <c r="K18" s="89">
        <v>0</v>
      </c>
      <c r="L18" s="89">
        <v>0</v>
      </c>
      <c r="M18" s="89">
        <v>2</v>
      </c>
      <c r="N18" s="89">
        <v>2</v>
      </c>
      <c r="O18" s="88">
        <v>2</v>
      </c>
      <c r="P18" s="168">
        <v>0</v>
      </c>
      <c r="Q18" s="168">
        <v>0</v>
      </c>
      <c r="R18" s="174"/>
      <c r="U18" s="65"/>
    </row>
    <row r="19" spans="1:18" s="40" customFormat="1" ht="19.5" customHeight="1" thickBot="1">
      <c r="A19" s="64"/>
      <c r="B19" s="66" t="s">
        <v>18</v>
      </c>
      <c r="C19" s="67"/>
      <c r="D19" s="68">
        <f>D4+D5+D6+D7+D8+D13+D14+D15+D16+D17+D18</f>
        <v>4044</v>
      </c>
      <c r="E19" s="69">
        <f>E4+E5+E6+E7+E8+E9+E10+E13+E14+E15+E16+E17+E18</f>
        <v>5581</v>
      </c>
      <c r="F19" s="70">
        <f>F4+F5+F6+F7+F8+F13+F14+F15+F16+F17+F18+F9+F10</f>
        <v>-1470</v>
      </c>
      <c r="G19" s="70">
        <f>G4+G5+G6+G7+G8+G9+G10+G13+G14+G15+G16+G17+G18</f>
        <v>1716</v>
      </c>
      <c r="H19" s="70">
        <f>H4+H5+H6+H7+H8+H9+H10+H13+H14+H15+H16+H17+H18</f>
        <v>3801</v>
      </c>
      <c r="I19" s="71">
        <f>I4+I5+I6+I7+I8+I9+I10+I13+I14+I15+I16+I17+I18</f>
        <v>41</v>
      </c>
      <c r="J19" s="72">
        <f>SUM(J4:J18)</f>
        <v>1</v>
      </c>
      <c r="K19" s="72">
        <f>SUM(K4:K18)</f>
        <v>20</v>
      </c>
      <c r="L19" s="72">
        <f>SUM(L4:L18)</f>
        <v>2</v>
      </c>
      <c r="M19" s="70"/>
      <c r="N19" s="70"/>
      <c r="O19" s="70"/>
      <c r="P19" s="72"/>
      <c r="Q19" s="72"/>
      <c r="R19" s="65"/>
    </row>
    <row r="20" spans="2:17" ht="9" customHeight="1" thickBot="1"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21" ht="43.5" customHeight="1" thickBot="1">
      <c r="B21" s="4" t="s">
        <v>103</v>
      </c>
      <c r="C21" s="49">
        <f>E19+E11+E12</f>
        <v>8155</v>
      </c>
      <c r="D21" s="1"/>
      <c r="E21" s="186" t="s">
        <v>121</v>
      </c>
      <c r="F21" s="186"/>
      <c r="G21" s="48">
        <f>E11+E12</f>
        <v>2574</v>
      </c>
      <c r="H21" s="50"/>
      <c r="I21" s="51"/>
      <c r="J21" s="43"/>
      <c r="K21" s="14"/>
      <c r="L21" s="51"/>
      <c r="M21" s="48"/>
      <c r="N21" s="48"/>
      <c r="O21" s="48"/>
      <c r="P21" s="48"/>
      <c r="Q21" s="43"/>
      <c r="U21" s="41"/>
    </row>
    <row r="22" spans="2:20" ht="46.5" customHeight="1" thickBot="1">
      <c r="B22" s="5" t="s">
        <v>107</v>
      </c>
      <c r="C22" s="3"/>
      <c r="D22" s="3"/>
      <c r="E22" s="3"/>
      <c r="F22" s="52"/>
      <c r="G22" s="52"/>
      <c r="H22" s="193"/>
      <c r="I22" s="193"/>
      <c r="J22" s="193"/>
      <c r="K22" s="193"/>
      <c r="L22" s="193"/>
      <c r="M22" s="193"/>
      <c r="N22" s="52"/>
      <c r="O22" s="52"/>
      <c r="P22" s="52"/>
      <c r="Q22" s="53"/>
      <c r="S22" s="41"/>
      <c r="T22" s="41"/>
    </row>
    <row r="23" spans="2:17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5" ht="34.5" customHeight="1" thickBot="1"/>
    <row r="26" spans="2:17" ht="20.25" customHeight="1">
      <c r="B26" s="15" t="s">
        <v>114</v>
      </c>
      <c r="C26" s="16"/>
      <c r="D26" s="17"/>
      <c r="E26" s="16"/>
      <c r="F26" s="54"/>
      <c r="G26" s="54"/>
      <c r="H26" s="192"/>
      <c r="I26" s="192"/>
      <c r="J26" s="192"/>
      <c r="K26" s="192"/>
      <c r="L26" s="192"/>
      <c r="M26" s="192"/>
      <c r="N26" s="54"/>
      <c r="O26" s="54"/>
      <c r="P26" s="54"/>
      <c r="Q26" s="54"/>
    </row>
    <row r="27" spans="2:17" ht="14.25">
      <c r="B27" s="18" t="s">
        <v>115</v>
      </c>
      <c r="C27" s="1"/>
      <c r="D27" s="1"/>
      <c r="E27" s="1"/>
      <c r="F27" s="43"/>
      <c r="G27" s="43"/>
      <c r="H27" s="194"/>
      <c r="I27" s="194"/>
      <c r="J27" s="194"/>
      <c r="K27" s="194"/>
      <c r="L27" s="194"/>
      <c r="M27" s="194"/>
      <c r="N27" s="43"/>
      <c r="O27" s="43"/>
      <c r="P27" s="43"/>
      <c r="Q27" s="43"/>
    </row>
    <row r="28" spans="2:17" ht="24">
      <c r="B28" s="19" t="s">
        <v>116</v>
      </c>
      <c r="C28" s="2"/>
      <c r="D28" s="2"/>
      <c r="E28" s="1"/>
      <c r="F28" s="48"/>
      <c r="G28" s="48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14.25">
      <c r="B29" s="20" t="s">
        <v>120</v>
      </c>
      <c r="C29" s="2"/>
      <c r="D29" s="2"/>
      <c r="E29" s="1"/>
      <c r="F29" s="48"/>
      <c r="G29" s="48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ht="14.25">
      <c r="B30" s="187" t="s">
        <v>119</v>
      </c>
      <c r="C30" s="21"/>
      <c r="D30" s="1"/>
      <c r="E30" s="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8"/>
    </row>
    <row r="31" spans="2:17" ht="14.25">
      <c r="B31" s="187"/>
      <c r="C31" s="1"/>
      <c r="D31" s="1"/>
      <c r="E31" s="2"/>
      <c r="F31" s="43"/>
      <c r="G31" s="48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2:17" ht="14.25">
      <c r="B32" s="18" t="s">
        <v>117</v>
      </c>
      <c r="C32" s="21"/>
      <c r="D32" s="1"/>
      <c r="E32" s="1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ht="15" thickBot="1">
      <c r="B33" s="22" t="s">
        <v>118</v>
      </c>
      <c r="C33" s="1"/>
      <c r="D33" s="1"/>
      <c r="E33" s="1"/>
      <c r="F33" s="43"/>
      <c r="G33" s="48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ht="14.25">
      <c r="B34" s="188" t="s">
        <v>112</v>
      </c>
      <c r="C34" s="1"/>
      <c r="D34" s="1"/>
      <c r="E34" s="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2:17" ht="22.5" customHeight="1" thickBot="1">
      <c r="B35" s="189"/>
      <c r="C35" s="1"/>
      <c r="D35" s="1"/>
      <c r="E35" s="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ht="14.25">
      <c r="B36" s="23"/>
      <c r="C36" s="1"/>
      <c r="D36" s="1"/>
      <c r="E36" s="1"/>
      <c r="F36" s="48"/>
      <c r="G36" s="48"/>
      <c r="H36" s="48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14.25">
      <c r="B37" s="23"/>
      <c r="C37" s="1"/>
      <c r="D37" s="1"/>
      <c r="E37" s="1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2:17" ht="15">
      <c r="B38" s="24"/>
      <c r="C38" s="1"/>
      <c r="D38" s="25"/>
      <c r="E38" s="1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4.25">
      <c r="B39" s="26"/>
      <c r="C39" s="1"/>
      <c r="D39" s="1"/>
      <c r="E39" s="1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2:17" ht="108.75" customHeight="1" thickBot="1">
      <c r="B40" s="5" t="s">
        <v>107</v>
      </c>
      <c r="C40" s="27"/>
      <c r="D40" s="27"/>
      <c r="E40" s="27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6" ht="12.75">
      <c r="B46" s="40"/>
    </row>
  </sheetData>
  <sheetProtection/>
  <mergeCells count="16">
    <mergeCell ref="A11:A12"/>
    <mergeCell ref="E21:F21"/>
    <mergeCell ref="B30:B31"/>
    <mergeCell ref="B34:B35"/>
    <mergeCell ref="C17:C18"/>
    <mergeCell ref="H26:M26"/>
    <mergeCell ref="H22:M22"/>
    <mergeCell ref="H27:M27"/>
    <mergeCell ref="C11:C12"/>
    <mergeCell ref="R4:R5"/>
    <mergeCell ref="S4:S5"/>
    <mergeCell ref="O4:O5"/>
    <mergeCell ref="A1:Q1"/>
    <mergeCell ref="A2:Q2"/>
    <mergeCell ref="A9:A10"/>
    <mergeCell ref="C9:C10"/>
  </mergeCells>
  <dataValidations count="1">
    <dataValidation type="whole" allowBlank="1" showInputMessage="1" showErrorMessage="1" errorTitle="Erro ao preencher campo" error="Permitidos apenas números! Informe um valor entre 1 e 99999999." sqref="G8:H8 K17 Q18 P17:P18 O17">
      <formula1>1</formula1>
      <formula2>99999999</formula2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360" verticalDpi="360" orientation="landscape" paperSize="9" scale="78" r:id="rId2"/>
  <headerFooter alignWithMargins="0">
    <oddHeader>&amp;C&amp;1&amp;N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11.28125" style="32" customWidth="1"/>
    <col min="2" max="2" width="23.8515625" style="32" customWidth="1"/>
    <col min="3" max="3" width="6.140625" style="32" bestFit="1" customWidth="1"/>
    <col min="4" max="4" width="7.140625" style="32" bestFit="1" customWidth="1"/>
    <col min="5" max="5" width="6.140625" style="32" bestFit="1" customWidth="1"/>
    <col min="6" max="6" width="7.140625" style="32" bestFit="1" customWidth="1"/>
    <col min="7" max="7" width="6.140625" style="32" bestFit="1" customWidth="1"/>
    <col min="8" max="8" width="7.140625" style="32" bestFit="1" customWidth="1"/>
    <col min="9" max="9" width="6.140625" style="32" bestFit="1" customWidth="1"/>
    <col min="10" max="10" width="7.140625" style="32" customWidth="1"/>
    <col min="11" max="11" width="6.140625" style="32" bestFit="1" customWidth="1"/>
    <col min="12" max="12" width="7.140625" style="32" bestFit="1" customWidth="1"/>
    <col min="13" max="13" width="7.140625" style="164" bestFit="1" customWidth="1"/>
    <col min="14" max="14" width="7.140625" style="32" bestFit="1" customWidth="1"/>
    <col min="15" max="15" width="6.140625" style="32" bestFit="1" customWidth="1"/>
    <col min="16" max="16" width="7.140625" style="32" bestFit="1" customWidth="1"/>
    <col min="17" max="18" width="7.140625" style="32" customWidth="1"/>
    <col min="19" max="19" width="6.140625" style="32" customWidth="1"/>
    <col min="20" max="20" width="7.140625" style="32" bestFit="1" customWidth="1"/>
    <col min="21" max="21" width="6.140625" style="32" bestFit="1" customWidth="1"/>
    <col min="22" max="22" width="7.140625" style="32" bestFit="1" customWidth="1"/>
    <col min="23" max="23" width="7.7109375" style="32" customWidth="1"/>
    <col min="24" max="24" width="8.7109375" style="32" customWidth="1"/>
    <col min="25" max="25" width="5.7109375" style="32" customWidth="1"/>
    <col min="26" max="16384" width="9.140625" style="32" customWidth="1"/>
  </cols>
  <sheetData>
    <row r="1" spans="1:25" ht="13.5" thickBot="1">
      <c r="A1" s="204" t="s">
        <v>31</v>
      </c>
      <c r="B1" s="206" t="s">
        <v>32</v>
      </c>
      <c r="C1" s="208" t="s">
        <v>25</v>
      </c>
      <c r="D1" s="198"/>
      <c r="E1" s="198" t="s">
        <v>17</v>
      </c>
      <c r="F1" s="212"/>
      <c r="G1" s="198" t="s">
        <v>26</v>
      </c>
      <c r="H1" s="198"/>
      <c r="I1" s="198" t="s">
        <v>27</v>
      </c>
      <c r="J1" s="198"/>
      <c r="K1" s="198" t="s">
        <v>28</v>
      </c>
      <c r="L1" s="198"/>
      <c r="M1" s="198" t="s">
        <v>29</v>
      </c>
      <c r="N1" s="198"/>
      <c r="O1" s="198" t="s">
        <v>30</v>
      </c>
      <c r="P1" s="198"/>
      <c r="Q1" s="198" t="s">
        <v>105</v>
      </c>
      <c r="R1" s="212"/>
      <c r="S1" s="199" t="s">
        <v>106</v>
      </c>
      <c r="T1" s="200"/>
      <c r="U1" s="199" t="s">
        <v>85</v>
      </c>
      <c r="V1" s="212"/>
      <c r="W1" s="201" t="s">
        <v>83</v>
      </c>
      <c r="X1" s="201" t="s">
        <v>84</v>
      </c>
      <c r="Y1" s="210" t="s">
        <v>33</v>
      </c>
    </row>
    <row r="2" spans="1:25" ht="13.5" thickBot="1">
      <c r="A2" s="205"/>
      <c r="B2" s="207"/>
      <c r="C2" s="110" t="s">
        <v>14</v>
      </c>
      <c r="D2" s="111" t="s">
        <v>15</v>
      </c>
      <c r="E2" s="111" t="s">
        <v>14</v>
      </c>
      <c r="F2" s="111" t="s">
        <v>15</v>
      </c>
      <c r="G2" s="111" t="s">
        <v>14</v>
      </c>
      <c r="H2" s="111" t="s">
        <v>15</v>
      </c>
      <c r="I2" s="111" t="s">
        <v>14</v>
      </c>
      <c r="J2" s="111" t="s">
        <v>15</v>
      </c>
      <c r="K2" s="111" t="s">
        <v>14</v>
      </c>
      <c r="L2" s="111" t="s">
        <v>15</v>
      </c>
      <c r="M2" s="112" t="s">
        <v>14</v>
      </c>
      <c r="N2" s="111" t="s">
        <v>15</v>
      </c>
      <c r="O2" s="113" t="s">
        <v>14</v>
      </c>
      <c r="P2" s="111" t="s">
        <v>15</v>
      </c>
      <c r="Q2" s="111" t="s">
        <v>108</v>
      </c>
      <c r="R2" s="93" t="s">
        <v>15</v>
      </c>
      <c r="S2" s="94" t="s">
        <v>14</v>
      </c>
      <c r="T2" s="95" t="s">
        <v>15</v>
      </c>
      <c r="U2" s="95" t="s">
        <v>14</v>
      </c>
      <c r="V2" s="96" t="s">
        <v>15</v>
      </c>
      <c r="W2" s="202"/>
      <c r="X2" s="209"/>
      <c r="Y2" s="211"/>
    </row>
    <row r="3" spans="1:25" s="47" customFormat="1" ht="15.75" thickTop="1">
      <c r="A3" s="203" t="s">
        <v>34</v>
      </c>
      <c r="B3" s="60" t="s">
        <v>35</v>
      </c>
      <c r="C3" s="114"/>
      <c r="D3" s="115">
        <v>62</v>
      </c>
      <c r="E3" s="116">
        <v>392</v>
      </c>
      <c r="F3" s="117">
        <v>122</v>
      </c>
      <c r="G3" s="118">
        <v>191</v>
      </c>
      <c r="H3" s="118">
        <v>11</v>
      </c>
      <c r="I3" s="119">
        <v>188</v>
      </c>
      <c r="J3" s="119">
        <v>7</v>
      </c>
      <c r="K3" s="120">
        <v>72</v>
      </c>
      <c r="L3" s="97"/>
      <c r="M3" s="97">
        <v>790</v>
      </c>
      <c r="N3" s="33"/>
      <c r="O3" s="121">
        <v>0</v>
      </c>
      <c r="P3" s="33"/>
      <c r="Q3" s="98">
        <v>0</v>
      </c>
      <c r="R3" s="98"/>
      <c r="S3" s="33">
        <v>0</v>
      </c>
      <c r="T3" s="33"/>
      <c r="U3" s="97">
        <v>160</v>
      </c>
      <c r="V3" s="97"/>
      <c r="W3" s="61">
        <f>C3+E3+G3+I3+K3+M3+O3+S3+U3+Q3</f>
        <v>1793</v>
      </c>
      <c r="X3" s="59">
        <f>D3+F3+H3+J3+L3+N3+P3+T3+V3+R3</f>
        <v>202</v>
      </c>
      <c r="Y3" s="33">
        <f>W3+X3</f>
        <v>1995</v>
      </c>
    </row>
    <row r="4" spans="1:25" s="47" customFormat="1" ht="15">
      <c r="A4" s="196"/>
      <c r="B4" s="62" t="s">
        <v>36</v>
      </c>
      <c r="C4" s="114"/>
      <c r="D4" s="122">
        <v>59</v>
      </c>
      <c r="E4" s="123">
        <v>595</v>
      </c>
      <c r="F4" s="124">
        <v>109</v>
      </c>
      <c r="G4" s="125">
        <v>203</v>
      </c>
      <c r="H4" s="125">
        <v>7</v>
      </c>
      <c r="I4" s="126">
        <v>208</v>
      </c>
      <c r="J4" s="126">
        <v>4</v>
      </c>
      <c r="K4" s="127">
        <v>139</v>
      </c>
      <c r="L4" s="99"/>
      <c r="M4" s="99">
        <v>762</v>
      </c>
      <c r="N4" s="34"/>
      <c r="O4" s="121">
        <v>14</v>
      </c>
      <c r="P4" s="34"/>
      <c r="Q4" s="100">
        <v>0</v>
      </c>
      <c r="R4" s="100"/>
      <c r="S4" s="34">
        <v>1</v>
      </c>
      <c r="T4" s="33"/>
      <c r="U4" s="99">
        <v>210</v>
      </c>
      <c r="V4" s="99"/>
      <c r="W4" s="61">
        <f aca="true" t="shared" si="0" ref="W4:W10">C4+E4+G4+I4+K4+M4+O4+S4+U4+Q4</f>
        <v>2132</v>
      </c>
      <c r="X4" s="59">
        <f aca="true" t="shared" si="1" ref="X4:X55">D4+F4+H4+J4+L4+N4+P4+T4+V4+R4</f>
        <v>179</v>
      </c>
      <c r="Y4" s="34">
        <f aca="true" t="shared" si="2" ref="Y4:Y51">W4+X4</f>
        <v>2311</v>
      </c>
    </row>
    <row r="5" spans="1:25" s="47" customFormat="1" ht="15">
      <c r="A5" s="196"/>
      <c r="B5" s="62" t="s">
        <v>37</v>
      </c>
      <c r="C5" s="114"/>
      <c r="D5" s="122">
        <v>29</v>
      </c>
      <c r="E5" s="123">
        <v>369</v>
      </c>
      <c r="F5" s="124">
        <v>27</v>
      </c>
      <c r="G5" s="125">
        <v>101</v>
      </c>
      <c r="H5" s="125">
        <v>4</v>
      </c>
      <c r="I5" s="126">
        <v>132</v>
      </c>
      <c r="J5" s="126">
        <v>1</v>
      </c>
      <c r="K5" s="127">
        <v>91</v>
      </c>
      <c r="L5" s="99"/>
      <c r="M5" s="99">
        <v>601</v>
      </c>
      <c r="N5" s="34"/>
      <c r="O5" s="121">
        <v>23</v>
      </c>
      <c r="P5" s="34"/>
      <c r="Q5" s="100">
        <v>1</v>
      </c>
      <c r="R5" s="100"/>
      <c r="S5" s="34">
        <v>0</v>
      </c>
      <c r="T5" s="33"/>
      <c r="U5" s="99">
        <v>51</v>
      </c>
      <c r="V5" s="99"/>
      <c r="W5" s="61">
        <f t="shared" si="0"/>
        <v>1369</v>
      </c>
      <c r="X5" s="59">
        <f t="shared" si="1"/>
        <v>61</v>
      </c>
      <c r="Y5" s="34">
        <f t="shared" si="2"/>
        <v>1430</v>
      </c>
    </row>
    <row r="6" spans="1:25" s="47" customFormat="1" ht="15">
      <c r="A6" s="196"/>
      <c r="B6" s="62" t="s">
        <v>38</v>
      </c>
      <c r="C6" s="114"/>
      <c r="D6" s="122">
        <v>39</v>
      </c>
      <c r="E6" s="123">
        <v>472</v>
      </c>
      <c r="F6" s="124">
        <v>65</v>
      </c>
      <c r="G6" s="125">
        <v>81</v>
      </c>
      <c r="H6" s="125">
        <v>4</v>
      </c>
      <c r="I6" s="126">
        <v>167</v>
      </c>
      <c r="J6" s="126">
        <v>3</v>
      </c>
      <c r="K6" s="127">
        <v>108</v>
      </c>
      <c r="L6" s="99"/>
      <c r="M6" s="99">
        <v>648</v>
      </c>
      <c r="N6" s="34"/>
      <c r="O6" s="121">
        <v>51</v>
      </c>
      <c r="P6" s="34"/>
      <c r="Q6" s="100">
        <v>4</v>
      </c>
      <c r="R6" s="100"/>
      <c r="S6" s="34">
        <v>0</v>
      </c>
      <c r="T6" s="33"/>
      <c r="U6" s="99">
        <v>27</v>
      </c>
      <c r="V6" s="99"/>
      <c r="W6" s="61">
        <f t="shared" si="0"/>
        <v>1558</v>
      </c>
      <c r="X6" s="59">
        <f t="shared" si="1"/>
        <v>111</v>
      </c>
      <c r="Y6" s="34">
        <f t="shared" si="2"/>
        <v>1669</v>
      </c>
    </row>
    <row r="7" spans="1:25" s="47" customFormat="1" ht="15">
      <c r="A7" s="196"/>
      <c r="B7" s="62" t="s">
        <v>39</v>
      </c>
      <c r="C7" s="114"/>
      <c r="D7" s="122">
        <v>8</v>
      </c>
      <c r="E7" s="123">
        <v>131</v>
      </c>
      <c r="F7" s="124">
        <v>10</v>
      </c>
      <c r="G7" s="125">
        <v>19</v>
      </c>
      <c r="H7" s="125">
        <v>0</v>
      </c>
      <c r="I7" s="126">
        <v>43</v>
      </c>
      <c r="J7" s="126">
        <v>1</v>
      </c>
      <c r="K7" s="127">
        <v>40</v>
      </c>
      <c r="L7" s="99"/>
      <c r="M7" s="99">
        <v>154</v>
      </c>
      <c r="N7" s="34"/>
      <c r="O7" s="121">
        <v>5</v>
      </c>
      <c r="P7" s="34"/>
      <c r="Q7" s="100">
        <v>4</v>
      </c>
      <c r="R7" s="100"/>
      <c r="S7" s="34">
        <v>0</v>
      </c>
      <c r="T7" s="33"/>
      <c r="U7" s="99">
        <v>9</v>
      </c>
      <c r="V7" s="99"/>
      <c r="W7" s="61">
        <f t="shared" si="0"/>
        <v>405</v>
      </c>
      <c r="X7" s="59">
        <f t="shared" si="1"/>
        <v>19</v>
      </c>
      <c r="Y7" s="34">
        <f t="shared" si="2"/>
        <v>424</v>
      </c>
    </row>
    <row r="8" spans="1:25" s="47" customFormat="1" ht="15">
      <c r="A8" s="196"/>
      <c r="B8" s="62" t="s">
        <v>40</v>
      </c>
      <c r="C8" s="114"/>
      <c r="D8" s="122">
        <v>0</v>
      </c>
      <c r="E8" s="123">
        <v>32</v>
      </c>
      <c r="F8" s="124">
        <v>7</v>
      </c>
      <c r="G8" s="125">
        <v>4</v>
      </c>
      <c r="H8" s="125">
        <v>0</v>
      </c>
      <c r="I8" s="126">
        <v>6</v>
      </c>
      <c r="J8" s="126">
        <v>0</v>
      </c>
      <c r="K8" s="127">
        <v>5</v>
      </c>
      <c r="L8" s="99"/>
      <c r="M8" s="99">
        <v>16</v>
      </c>
      <c r="N8" s="34"/>
      <c r="O8" s="121">
        <v>0</v>
      </c>
      <c r="P8" s="34"/>
      <c r="Q8" s="100">
        <v>1</v>
      </c>
      <c r="R8" s="100"/>
      <c r="S8" s="34">
        <v>0</v>
      </c>
      <c r="T8" s="33"/>
      <c r="U8" s="99">
        <v>3</v>
      </c>
      <c r="V8" s="99"/>
      <c r="W8" s="61">
        <f t="shared" si="0"/>
        <v>67</v>
      </c>
      <c r="X8" s="59">
        <f t="shared" si="1"/>
        <v>7</v>
      </c>
      <c r="Y8" s="34">
        <f t="shared" si="2"/>
        <v>74</v>
      </c>
    </row>
    <row r="9" spans="1:25" s="47" customFormat="1" ht="15">
      <c r="A9" s="196"/>
      <c r="B9" s="62" t="s">
        <v>41</v>
      </c>
      <c r="C9" s="114"/>
      <c r="D9" s="122">
        <v>0</v>
      </c>
      <c r="E9" s="123">
        <v>19</v>
      </c>
      <c r="F9" s="124">
        <v>1</v>
      </c>
      <c r="G9" s="125">
        <v>1</v>
      </c>
      <c r="H9" s="125">
        <v>0</v>
      </c>
      <c r="I9" s="126">
        <v>2</v>
      </c>
      <c r="J9" s="126">
        <v>0</v>
      </c>
      <c r="K9" s="127">
        <v>1</v>
      </c>
      <c r="L9" s="99"/>
      <c r="M9" s="99">
        <v>10</v>
      </c>
      <c r="N9" s="34"/>
      <c r="O9" s="121">
        <v>0</v>
      </c>
      <c r="P9" s="34"/>
      <c r="Q9" s="100">
        <v>0</v>
      </c>
      <c r="R9" s="100"/>
      <c r="S9" s="34">
        <v>0</v>
      </c>
      <c r="T9" s="33"/>
      <c r="U9" s="99">
        <v>0</v>
      </c>
      <c r="V9" s="99"/>
      <c r="W9" s="61">
        <f t="shared" si="0"/>
        <v>33</v>
      </c>
      <c r="X9" s="59">
        <f t="shared" si="1"/>
        <v>1</v>
      </c>
      <c r="Y9" s="34">
        <f t="shared" si="2"/>
        <v>34</v>
      </c>
    </row>
    <row r="10" spans="1:25" s="47" customFormat="1" ht="15.75" thickBot="1">
      <c r="A10" s="196"/>
      <c r="B10" s="63" t="s">
        <v>42</v>
      </c>
      <c r="C10" s="128"/>
      <c r="D10" s="129">
        <v>1</v>
      </c>
      <c r="E10" s="130">
        <v>223</v>
      </c>
      <c r="F10" s="131">
        <v>0</v>
      </c>
      <c r="G10" s="132">
        <v>0</v>
      </c>
      <c r="H10" s="132">
        <v>0</v>
      </c>
      <c r="I10" s="133">
        <v>0</v>
      </c>
      <c r="J10" s="133">
        <v>0</v>
      </c>
      <c r="K10" s="134">
        <v>0</v>
      </c>
      <c r="L10" s="101"/>
      <c r="M10" s="101">
        <v>0</v>
      </c>
      <c r="N10" s="35"/>
      <c r="O10" s="135">
        <v>0</v>
      </c>
      <c r="P10" s="35"/>
      <c r="Q10" s="102">
        <v>0</v>
      </c>
      <c r="R10" s="102"/>
      <c r="S10" s="35">
        <v>0</v>
      </c>
      <c r="T10" s="56"/>
      <c r="U10" s="101">
        <v>0</v>
      </c>
      <c r="V10" s="101"/>
      <c r="W10" s="57">
        <f t="shared" si="0"/>
        <v>223</v>
      </c>
      <c r="X10" s="36">
        <f t="shared" si="1"/>
        <v>1</v>
      </c>
      <c r="Y10" s="35">
        <f t="shared" si="2"/>
        <v>224</v>
      </c>
    </row>
    <row r="11" spans="1:30" ht="13.5" thickBot="1">
      <c r="A11" s="28"/>
      <c r="B11" s="29" t="s">
        <v>33</v>
      </c>
      <c r="C11" s="136">
        <v>0</v>
      </c>
      <c r="D11" s="137">
        <f aca="true" t="shared" si="3" ref="D11:K11">SUM(D3:D10)</f>
        <v>198</v>
      </c>
      <c r="E11" s="37">
        <f t="shared" si="3"/>
        <v>2233</v>
      </c>
      <c r="F11" s="37">
        <f>SUM(F3:F10)</f>
        <v>341</v>
      </c>
      <c r="G11" s="37">
        <f t="shared" si="3"/>
        <v>600</v>
      </c>
      <c r="H11" s="138">
        <f t="shared" si="3"/>
        <v>26</v>
      </c>
      <c r="I11" s="136">
        <f t="shared" si="3"/>
        <v>746</v>
      </c>
      <c r="J11" s="73">
        <f t="shared" si="3"/>
        <v>16</v>
      </c>
      <c r="K11" s="139">
        <f t="shared" si="3"/>
        <v>456</v>
      </c>
      <c r="L11" s="140">
        <f>SUM(L3:L10)</f>
        <v>0</v>
      </c>
      <c r="M11" s="141">
        <f>SUM(M3:M10)</f>
        <v>2981</v>
      </c>
      <c r="N11" s="142">
        <v>0</v>
      </c>
      <c r="O11" s="73">
        <f>SUM(O3:O10)</f>
        <v>93</v>
      </c>
      <c r="P11" s="143">
        <v>0</v>
      </c>
      <c r="Q11" s="37">
        <f>SUM(Q3:Q10)</f>
        <v>10</v>
      </c>
      <c r="R11" s="37">
        <f>SUM(R3:R10)</f>
        <v>0</v>
      </c>
      <c r="S11" s="37">
        <f>SUM(S3:S10)</f>
        <v>1</v>
      </c>
      <c r="T11" s="37">
        <v>0</v>
      </c>
      <c r="U11" s="142">
        <f>SUM(U3:U10)</f>
        <v>460</v>
      </c>
      <c r="V11" s="73">
        <v>0</v>
      </c>
      <c r="W11" s="55">
        <f>SUM(C11+E11+G11+I11+K11+M11+O11+S11+U11+Q11)</f>
        <v>7580</v>
      </c>
      <c r="X11" s="38">
        <f>D11+F11+H11+J11+L11+N11+P11+T11+V11+R11</f>
        <v>581</v>
      </c>
      <c r="Y11" s="39">
        <f>W11+X11</f>
        <v>8161</v>
      </c>
      <c r="AD11" s="40"/>
    </row>
    <row r="12" spans="1:25" s="47" customFormat="1" ht="12.75" customHeight="1">
      <c r="A12" s="213" t="s">
        <v>43</v>
      </c>
      <c r="B12" s="60" t="s">
        <v>44</v>
      </c>
      <c r="C12" s="114"/>
      <c r="D12" s="115">
        <v>16</v>
      </c>
      <c r="E12" s="33">
        <v>210</v>
      </c>
      <c r="F12" s="59">
        <v>48</v>
      </c>
      <c r="G12" s="118">
        <v>54</v>
      </c>
      <c r="H12" s="118">
        <v>3</v>
      </c>
      <c r="I12" s="119">
        <v>50</v>
      </c>
      <c r="J12" s="119">
        <v>0</v>
      </c>
      <c r="K12" s="120">
        <v>64</v>
      </c>
      <c r="L12" s="97"/>
      <c r="M12" s="97">
        <v>138</v>
      </c>
      <c r="N12" s="33"/>
      <c r="O12" s="144">
        <v>2</v>
      </c>
      <c r="P12" s="33"/>
      <c r="Q12" s="98">
        <v>2</v>
      </c>
      <c r="R12" s="98"/>
      <c r="S12" s="33">
        <v>1</v>
      </c>
      <c r="T12" s="33"/>
      <c r="U12" s="97">
        <v>15</v>
      </c>
      <c r="V12" s="33"/>
      <c r="W12" s="33">
        <f aca="true" t="shared" si="4" ref="W12:W17">C12+E12+G12+I12+K12+M12+O12+S12+U12+Q12</f>
        <v>536</v>
      </c>
      <c r="X12" s="59">
        <f t="shared" si="1"/>
        <v>67</v>
      </c>
      <c r="Y12" s="33">
        <f t="shared" si="2"/>
        <v>603</v>
      </c>
    </row>
    <row r="13" spans="1:25" s="47" customFormat="1" ht="15">
      <c r="A13" s="196"/>
      <c r="B13" s="62" t="s">
        <v>45</v>
      </c>
      <c r="C13" s="114"/>
      <c r="D13" s="122">
        <v>12</v>
      </c>
      <c r="E13" s="34">
        <v>141</v>
      </c>
      <c r="F13" s="145">
        <v>40</v>
      </c>
      <c r="G13" s="125">
        <v>44</v>
      </c>
      <c r="H13" s="125">
        <v>1</v>
      </c>
      <c r="I13" s="126">
        <v>57</v>
      </c>
      <c r="J13" s="126">
        <v>0</v>
      </c>
      <c r="K13" s="127">
        <v>78</v>
      </c>
      <c r="L13" s="99"/>
      <c r="M13" s="99">
        <v>129</v>
      </c>
      <c r="N13" s="34"/>
      <c r="O13" s="121">
        <v>8</v>
      </c>
      <c r="P13" s="34"/>
      <c r="Q13" s="100">
        <v>1</v>
      </c>
      <c r="R13" s="100"/>
      <c r="S13" s="34">
        <v>0</v>
      </c>
      <c r="T13" s="33"/>
      <c r="U13" s="99">
        <v>15</v>
      </c>
      <c r="V13" s="34"/>
      <c r="W13" s="34">
        <f t="shared" si="4"/>
        <v>473</v>
      </c>
      <c r="X13" s="59">
        <f t="shared" si="1"/>
        <v>53</v>
      </c>
      <c r="Y13" s="34">
        <f t="shared" si="2"/>
        <v>526</v>
      </c>
    </row>
    <row r="14" spans="1:25" s="47" customFormat="1" ht="15">
      <c r="A14" s="196"/>
      <c r="B14" s="62" t="s">
        <v>46</v>
      </c>
      <c r="C14" s="114"/>
      <c r="D14" s="122">
        <v>165</v>
      </c>
      <c r="E14" s="34">
        <v>1628</v>
      </c>
      <c r="F14" s="145">
        <v>251</v>
      </c>
      <c r="G14" s="125">
        <v>478</v>
      </c>
      <c r="H14" s="125">
        <v>22</v>
      </c>
      <c r="I14" s="126">
        <v>623</v>
      </c>
      <c r="J14" s="126">
        <v>15</v>
      </c>
      <c r="K14" s="127">
        <v>307</v>
      </c>
      <c r="L14" s="99"/>
      <c r="M14" s="99">
        <v>2686</v>
      </c>
      <c r="N14" s="34"/>
      <c r="O14" s="121">
        <v>83</v>
      </c>
      <c r="P14" s="34"/>
      <c r="Q14" s="100">
        <v>7</v>
      </c>
      <c r="R14" s="100"/>
      <c r="S14" s="34">
        <v>0</v>
      </c>
      <c r="T14" s="33"/>
      <c r="U14" s="99">
        <v>394</v>
      </c>
      <c r="V14" s="34"/>
      <c r="W14" s="34">
        <f t="shared" si="4"/>
        <v>6206</v>
      </c>
      <c r="X14" s="59">
        <f t="shared" si="1"/>
        <v>453</v>
      </c>
      <c r="Y14" s="34">
        <f t="shared" si="2"/>
        <v>6659</v>
      </c>
    </row>
    <row r="15" spans="1:25" s="47" customFormat="1" ht="15">
      <c r="A15" s="196"/>
      <c r="B15" s="62" t="s">
        <v>47</v>
      </c>
      <c r="C15" s="114"/>
      <c r="D15" s="122">
        <v>0</v>
      </c>
      <c r="E15" s="34">
        <v>3</v>
      </c>
      <c r="F15" s="145">
        <v>1</v>
      </c>
      <c r="G15" s="125">
        <v>7</v>
      </c>
      <c r="H15" s="125">
        <v>0</v>
      </c>
      <c r="I15" s="126">
        <v>0</v>
      </c>
      <c r="J15" s="126">
        <v>0</v>
      </c>
      <c r="K15" s="127">
        <v>4</v>
      </c>
      <c r="L15" s="99"/>
      <c r="M15" s="99">
        <v>6</v>
      </c>
      <c r="N15" s="34"/>
      <c r="O15" s="121">
        <v>0</v>
      </c>
      <c r="P15" s="34"/>
      <c r="Q15" s="100">
        <v>0</v>
      </c>
      <c r="R15" s="100"/>
      <c r="S15" s="34">
        <v>0</v>
      </c>
      <c r="T15" s="33"/>
      <c r="U15" s="99">
        <v>30</v>
      </c>
      <c r="V15" s="34"/>
      <c r="W15" s="34">
        <f t="shared" si="4"/>
        <v>50</v>
      </c>
      <c r="X15" s="59">
        <f t="shared" si="1"/>
        <v>1</v>
      </c>
      <c r="Y15" s="34">
        <f t="shared" si="2"/>
        <v>51</v>
      </c>
    </row>
    <row r="16" spans="1:25" s="47" customFormat="1" ht="15">
      <c r="A16" s="196"/>
      <c r="B16" s="62" t="s">
        <v>48</v>
      </c>
      <c r="C16" s="114"/>
      <c r="D16" s="122">
        <v>0</v>
      </c>
      <c r="E16" s="34">
        <v>9</v>
      </c>
      <c r="F16" s="145">
        <v>1</v>
      </c>
      <c r="G16" s="125">
        <v>17</v>
      </c>
      <c r="H16" s="125">
        <v>0</v>
      </c>
      <c r="I16" s="126">
        <v>8</v>
      </c>
      <c r="J16" s="126">
        <v>0</v>
      </c>
      <c r="K16" s="127">
        <v>3</v>
      </c>
      <c r="L16" s="99"/>
      <c r="M16" s="99">
        <v>22</v>
      </c>
      <c r="N16" s="34"/>
      <c r="O16" s="121">
        <v>0</v>
      </c>
      <c r="P16" s="34"/>
      <c r="Q16" s="100">
        <v>0</v>
      </c>
      <c r="R16" s="100"/>
      <c r="S16" s="34">
        <v>0</v>
      </c>
      <c r="T16" s="33"/>
      <c r="U16" s="99">
        <v>6</v>
      </c>
      <c r="V16" s="34"/>
      <c r="W16" s="34">
        <f t="shared" si="4"/>
        <v>65</v>
      </c>
      <c r="X16" s="59">
        <f t="shared" si="1"/>
        <v>1</v>
      </c>
      <c r="Y16" s="34">
        <f t="shared" si="2"/>
        <v>66</v>
      </c>
    </row>
    <row r="17" spans="1:25" s="47" customFormat="1" ht="15.75" thickBot="1">
      <c r="A17" s="196"/>
      <c r="B17" s="63" t="s">
        <v>42</v>
      </c>
      <c r="C17" s="128"/>
      <c r="D17" s="129">
        <v>5</v>
      </c>
      <c r="E17" s="35">
        <v>242</v>
      </c>
      <c r="F17" s="146">
        <v>0</v>
      </c>
      <c r="G17" s="132">
        <v>0</v>
      </c>
      <c r="H17" s="132">
        <v>0</v>
      </c>
      <c r="I17" s="133">
        <v>8</v>
      </c>
      <c r="J17" s="133">
        <v>1</v>
      </c>
      <c r="K17" s="134">
        <v>0</v>
      </c>
      <c r="L17" s="101"/>
      <c r="M17" s="101"/>
      <c r="N17" s="35"/>
      <c r="O17" s="135">
        <v>0</v>
      </c>
      <c r="P17" s="35"/>
      <c r="Q17" s="102">
        <v>0</v>
      </c>
      <c r="R17" s="102"/>
      <c r="S17" s="35">
        <v>0</v>
      </c>
      <c r="T17" s="56"/>
      <c r="U17" s="101">
        <v>0</v>
      </c>
      <c r="V17" s="35"/>
      <c r="W17" s="35">
        <f t="shared" si="4"/>
        <v>250</v>
      </c>
      <c r="X17" s="36">
        <f t="shared" si="1"/>
        <v>6</v>
      </c>
      <c r="Y17" s="35">
        <f t="shared" si="2"/>
        <v>256</v>
      </c>
    </row>
    <row r="18" spans="1:25" ht="13.5" thickBot="1">
      <c r="A18" s="28"/>
      <c r="B18" s="58" t="s">
        <v>33</v>
      </c>
      <c r="C18" s="147">
        <v>0</v>
      </c>
      <c r="D18" s="148">
        <f aca="true" t="shared" si="5" ref="D18:K18">SUM(D12:D17)</f>
        <v>198</v>
      </c>
      <c r="E18" s="138">
        <f t="shared" si="5"/>
        <v>2233</v>
      </c>
      <c r="F18" s="139">
        <f t="shared" si="5"/>
        <v>341</v>
      </c>
      <c r="G18" s="37">
        <f t="shared" si="5"/>
        <v>600</v>
      </c>
      <c r="H18" s="142">
        <f t="shared" si="5"/>
        <v>26</v>
      </c>
      <c r="I18" s="147">
        <f t="shared" si="5"/>
        <v>746</v>
      </c>
      <c r="J18" s="138">
        <f t="shared" si="5"/>
        <v>16</v>
      </c>
      <c r="K18" s="73">
        <f t="shared" si="5"/>
        <v>456</v>
      </c>
      <c r="L18" s="143">
        <f>SUM(L12:L17)</f>
        <v>0</v>
      </c>
      <c r="M18" s="37">
        <f>SUM(M12:M17)</f>
        <v>2981</v>
      </c>
      <c r="N18" s="142">
        <v>0</v>
      </c>
      <c r="O18" s="73">
        <f>SUM(O12:O17)</f>
        <v>93</v>
      </c>
      <c r="P18" s="149">
        <v>0</v>
      </c>
      <c r="Q18" s="139">
        <f>SUM(Q12:Q17)</f>
        <v>10</v>
      </c>
      <c r="R18" s="37">
        <f>SUM(R12:R17)</f>
        <v>0</v>
      </c>
      <c r="S18" s="37">
        <f>SUM(S12:S17)</f>
        <v>1</v>
      </c>
      <c r="T18" s="37">
        <v>0</v>
      </c>
      <c r="U18" s="142">
        <f>SUM(U12:U17)</f>
        <v>460</v>
      </c>
      <c r="V18" s="73">
        <v>0</v>
      </c>
      <c r="W18" s="55">
        <f>SUM(W12:W17)</f>
        <v>7580</v>
      </c>
      <c r="X18" s="38">
        <f t="shared" si="1"/>
        <v>581</v>
      </c>
      <c r="Y18" s="39">
        <f>W18+X18</f>
        <v>8161</v>
      </c>
    </row>
    <row r="19" spans="1:25" s="47" customFormat="1" ht="15">
      <c r="A19" s="195" t="s">
        <v>49</v>
      </c>
      <c r="B19" s="60" t="s">
        <v>50</v>
      </c>
      <c r="C19" s="114"/>
      <c r="D19" s="115">
        <v>4</v>
      </c>
      <c r="E19" s="33">
        <v>103</v>
      </c>
      <c r="F19" s="33">
        <v>8</v>
      </c>
      <c r="G19" s="118">
        <v>53</v>
      </c>
      <c r="H19" s="118">
        <v>2</v>
      </c>
      <c r="I19" s="119">
        <v>50</v>
      </c>
      <c r="J19" s="119">
        <v>0</v>
      </c>
      <c r="K19" s="120">
        <v>35</v>
      </c>
      <c r="L19" s="97"/>
      <c r="M19" s="97">
        <v>107</v>
      </c>
      <c r="N19" s="33"/>
      <c r="O19" s="144">
        <v>2</v>
      </c>
      <c r="P19" s="33"/>
      <c r="Q19" s="103">
        <v>0</v>
      </c>
      <c r="R19" s="103"/>
      <c r="S19" s="33">
        <v>0</v>
      </c>
      <c r="T19" s="33"/>
      <c r="U19" s="97">
        <v>20</v>
      </c>
      <c r="V19" s="33"/>
      <c r="W19" s="33">
        <f>C19+E19+G19+I19+K19+M19+O19+S19+U19+Q19</f>
        <v>370</v>
      </c>
      <c r="X19" s="59">
        <f t="shared" si="1"/>
        <v>14</v>
      </c>
      <c r="Y19" s="33">
        <f t="shared" si="2"/>
        <v>384</v>
      </c>
    </row>
    <row r="20" spans="1:25" s="47" customFormat="1" ht="15">
      <c r="A20" s="196"/>
      <c r="B20" s="62" t="s">
        <v>51</v>
      </c>
      <c r="C20" s="114"/>
      <c r="D20" s="122">
        <v>11</v>
      </c>
      <c r="E20" s="34">
        <v>59</v>
      </c>
      <c r="F20" s="34">
        <v>4</v>
      </c>
      <c r="G20" s="125">
        <v>77</v>
      </c>
      <c r="H20" s="125">
        <v>3</v>
      </c>
      <c r="I20" s="126">
        <v>43</v>
      </c>
      <c r="J20" s="126">
        <v>0</v>
      </c>
      <c r="K20" s="127">
        <v>21</v>
      </c>
      <c r="L20" s="99"/>
      <c r="M20" s="99">
        <v>218</v>
      </c>
      <c r="N20" s="34"/>
      <c r="O20" s="121"/>
      <c r="P20" s="34"/>
      <c r="Q20" s="104">
        <v>1</v>
      </c>
      <c r="R20" s="104"/>
      <c r="S20" s="34">
        <v>0</v>
      </c>
      <c r="T20" s="33"/>
      <c r="U20" s="99">
        <v>83</v>
      </c>
      <c r="V20" s="34"/>
      <c r="W20" s="33">
        <f aca="true" t="shared" si="6" ref="W20:W28">C20+E20+G20+I20+K20+M20+O20+S20+U20+Q20</f>
        <v>502</v>
      </c>
      <c r="X20" s="59">
        <f t="shared" si="1"/>
        <v>18</v>
      </c>
      <c r="Y20" s="34">
        <f t="shared" si="2"/>
        <v>520</v>
      </c>
    </row>
    <row r="21" spans="1:25" s="47" customFormat="1" ht="15">
      <c r="A21" s="196"/>
      <c r="B21" s="62" t="s">
        <v>52</v>
      </c>
      <c r="C21" s="114"/>
      <c r="D21" s="122">
        <v>86</v>
      </c>
      <c r="E21" s="34">
        <v>1007</v>
      </c>
      <c r="F21" s="34">
        <v>160</v>
      </c>
      <c r="G21" s="125">
        <v>258</v>
      </c>
      <c r="H21" s="125">
        <v>10</v>
      </c>
      <c r="I21" s="126">
        <v>284</v>
      </c>
      <c r="J21" s="126">
        <v>5</v>
      </c>
      <c r="K21" s="127">
        <v>219</v>
      </c>
      <c r="L21" s="99"/>
      <c r="M21" s="99">
        <v>1808</v>
      </c>
      <c r="N21" s="34"/>
      <c r="O21" s="121">
        <v>15</v>
      </c>
      <c r="P21" s="34"/>
      <c r="Q21" s="104">
        <v>1</v>
      </c>
      <c r="R21" s="104"/>
      <c r="S21" s="34">
        <v>0</v>
      </c>
      <c r="T21" s="33"/>
      <c r="U21" s="99">
        <v>293</v>
      </c>
      <c r="V21" s="34"/>
      <c r="W21" s="33">
        <f t="shared" si="6"/>
        <v>3885</v>
      </c>
      <c r="X21" s="59">
        <f t="shared" si="1"/>
        <v>261</v>
      </c>
      <c r="Y21" s="34">
        <f t="shared" si="2"/>
        <v>4146</v>
      </c>
    </row>
    <row r="22" spans="1:25" s="47" customFormat="1" ht="15">
      <c r="A22" s="196"/>
      <c r="B22" s="62" t="s">
        <v>53</v>
      </c>
      <c r="C22" s="114"/>
      <c r="D22" s="122">
        <v>13</v>
      </c>
      <c r="E22" s="34">
        <v>128</v>
      </c>
      <c r="F22" s="34">
        <v>43</v>
      </c>
      <c r="G22" s="125">
        <v>35</v>
      </c>
      <c r="H22" s="125">
        <v>0</v>
      </c>
      <c r="I22" s="126">
        <v>55</v>
      </c>
      <c r="J22" s="126">
        <v>1</v>
      </c>
      <c r="K22" s="127">
        <v>51</v>
      </c>
      <c r="L22" s="99"/>
      <c r="M22" s="99">
        <v>213</v>
      </c>
      <c r="N22" s="34"/>
      <c r="O22" s="121">
        <v>16</v>
      </c>
      <c r="P22" s="34"/>
      <c r="Q22" s="104">
        <v>0</v>
      </c>
      <c r="R22" s="104"/>
      <c r="S22" s="34">
        <v>1</v>
      </c>
      <c r="T22" s="33"/>
      <c r="U22" s="99">
        <v>34</v>
      </c>
      <c r="V22" s="34"/>
      <c r="W22" s="33">
        <f t="shared" si="6"/>
        <v>533</v>
      </c>
      <c r="X22" s="59">
        <f t="shared" si="1"/>
        <v>57</v>
      </c>
      <c r="Y22" s="34">
        <f t="shared" si="2"/>
        <v>590</v>
      </c>
    </row>
    <row r="23" spans="1:25" s="47" customFormat="1" ht="15">
      <c r="A23" s="196"/>
      <c r="B23" s="62" t="s">
        <v>54</v>
      </c>
      <c r="C23" s="114"/>
      <c r="D23" s="122">
        <v>46</v>
      </c>
      <c r="E23" s="34">
        <v>207</v>
      </c>
      <c r="F23" s="34">
        <v>50</v>
      </c>
      <c r="G23" s="125">
        <v>112</v>
      </c>
      <c r="H23" s="125">
        <v>2</v>
      </c>
      <c r="I23" s="126">
        <v>187</v>
      </c>
      <c r="J23" s="126">
        <v>6</v>
      </c>
      <c r="K23" s="127">
        <v>82</v>
      </c>
      <c r="L23" s="99"/>
      <c r="M23" s="99">
        <v>409</v>
      </c>
      <c r="N23" s="34"/>
      <c r="O23" s="121">
        <v>29</v>
      </c>
      <c r="P23" s="34"/>
      <c r="Q23" s="104">
        <v>0</v>
      </c>
      <c r="R23" s="104"/>
      <c r="S23" s="34">
        <v>0</v>
      </c>
      <c r="T23" s="33"/>
      <c r="U23" s="99">
        <v>19</v>
      </c>
      <c r="V23" s="34"/>
      <c r="W23" s="33">
        <f t="shared" si="6"/>
        <v>1045</v>
      </c>
      <c r="X23" s="59">
        <f t="shared" si="1"/>
        <v>104</v>
      </c>
      <c r="Y23" s="34">
        <f t="shared" si="2"/>
        <v>1149</v>
      </c>
    </row>
    <row r="24" spans="1:25" s="47" customFormat="1" ht="15">
      <c r="A24" s="196"/>
      <c r="B24" s="62" t="s">
        <v>55</v>
      </c>
      <c r="C24" s="114"/>
      <c r="D24" s="122">
        <v>22</v>
      </c>
      <c r="E24" s="34">
        <v>219</v>
      </c>
      <c r="F24" s="34">
        <v>54</v>
      </c>
      <c r="G24" s="125">
        <v>57</v>
      </c>
      <c r="H24" s="125">
        <v>9</v>
      </c>
      <c r="I24" s="126">
        <v>111</v>
      </c>
      <c r="J24" s="126">
        <v>4</v>
      </c>
      <c r="K24" s="127">
        <v>41</v>
      </c>
      <c r="L24" s="99"/>
      <c r="M24" s="99">
        <v>181</v>
      </c>
      <c r="N24" s="34"/>
      <c r="O24" s="121">
        <v>28</v>
      </c>
      <c r="P24" s="34"/>
      <c r="Q24" s="104">
        <v>2</v>
      </c>
      <c r="R24" s="104"/>
      <c r="S24" s="34">
        <v>0</v>
      </c>
      <c r="T24" s="33"/>
      <c r="U24" s="99">
        <v>10</v>
      </c>
      <c r="V24" s="34"/>
      <c r="W24" s="33">
        <f t="shared" si="6"/>
        <v>649</v>
      </c>
      <c r="X24" s="59">
        <f t="shared" si="1"/>
        <v>89</v>
      </c>
      <c r="Y24" s="34">
        <f t="shared" si="2"/>
        <v>738</v>
      </c>
    </row>
    <row r="25" spans="1:25" s="47" customFormat="1" ht="15">
      <c r="A25" s="196"/>
      <c r="B25" s="62" t="s">
        <v>56</v>
      </c>
      <c r="C25" s="114"/>
      <c r="D25" s="122">
        <v>1</v>
      </c>
      <c r="E25" s="34">
        <v>24</v>
      </c>
      <c r="F25" s="34">
        <v>5</v>
      </c>
      <c r="G25" s="125">
        <v>7</v>
      </c>
      <c r="H25" s="125">
        <v>0</v>
      </c>
      <c r="I25" s="126">
        <v>10</v>
      </c>
      <c r="J25" s="126">
        <v>0</v>
      </c>
      <c r="K25" s="127">
        <v>5</v>
      </c>
      <c r="L25" s="99"/>
      <c r="M25" s="99">
        <v>28</v>
      </c>
      <c r="N25" s="34"/>
      <c r="O25" s="121"/>
      <c r="P25" s="34"/>
      <c r="Q25" s="104">
        <v>3</v>
      </c>
      <c r="R25" s="104"/>
      <c r="S25" s="34">
        <v>0</v>
      </c>
      <c r="T25" s="33"/>
      <c r="U25" s="99">
        <v>1</v>
      </c>
      <c r="V25" s="34"/>
      <c r="W25" s="33">
        <f t="shared" si="6"/>
        <v>78</v>
      </c>
      <c r="X25" s="59">
        <f t="shared" si="1"/>
        <v>6</v>
      </c>
      <c r="Y25" s="34">
        <f t="shared" si="2"/>
        <v>84</v>
      </c>
    </row>
    <row r="26" spans="1:25" s="47" customFormat="1" ht="15">
      <c r="A26" s="196"/>
      <c r="B26" s="62" t="s">
        <v>57</v>
      </c>
      <c r="C26" s="114"/>
      <c r="D26" s="122">
        <v>4</v>
      </c>
      <c r="E26" s="34">
        <v>25</v>
      </c>
      <c r="F26" s="34">
        <v>5</v>
      </c>
      <c r="G26" s="125">
        <v>1</v>
      </c>
      <c r="H26" s="125">
        <v>0</v>
      </c>
      <c r="I26" s="126">
        <v>6</v>
      </c>
      <c r="J26" s="126">
        <v>0</v>
      </c>
      <c r="K26" s="127">
        <v>2</v>
      </c>
      <c r="L26" s="99"/>
      <c r="M26" s="99">
        <v>16</v>
      </c>
      <c r="N26" s="34"/>
      <c r="O26" s="121"/>
      <c r="P26" s="34"/>
      <c r="Q26" s="104">
        <v>3</v>
      </c>
      <c r="R26" s="104"/>
      <c r="S26" s="34">
        <v>0</v>
      </c>
      <c r="T26" s="33"/>
      <c r="U26" s="99">
        <v>0</v>
      </c>
      <c r="V26" s="34"/>
      <c r="W26" s="33">
        <f t="shared" si="6"/>
        <v>53</v>
      </c>
      <c r="X26" s="59">
        <f t="shared" si="1"/>
        <v>9</v>
      </c>
      <c r="Y26" s="34">
        <f t="shared" si="2"/>
        <v>62</v>
      </c>
    </row>
    <row r="27" spans="1:25" s="47" customFormat="1" ht="15">
      <c r="A27" s="196"/>
      <c r="B27" s="62" t="s">
        <v>58</v>
      </c>
      <c r="C27" s="114"/>
      <c r="D27" s="122">
        <v>0</v>
      </c>
      <c r="E27" s="34">
        <v>1</v>
      </c>
      <c r="F27" s="34">
        <v>1</v>
      </c>
      <c r="G27" s="125">
        <v>0</v>
      </c>
      <c r="H27" s="125">
        <v>0</v>
      </c>
      <c r="I27" s="126">
        <v>0</v>
      </c>
      <c r="J27" s="126">
        <v>0</v>
      </c>
      <c r="K27" s="127">
        <v>0</v>
      </c>
      <c r="L27" s="99"/>
      <c r="M27" s="99">
        <v>0</v>
      </c>
      <c r="N27" s="34"/>
      <c r="O27" s="121"/>
      <c r="P27" s="34"/>
      <c r="Q27" s="104">
        <v>0</v>
      </c>
      <c r="R27" s="104"/>
      <c r="S27" s="34">
        <v>0</v>
      </c>
      <c r="T27" s="33"/>
      <c r="U27" s="99">
        <v>0</v>
      </c>
      <c r="V27" s="34"/>
      <c r="W27" s="33">
        <f t="shared" si="6"/>
        <v>1</v>
      </c>
      <c r="X27" s="59">
        <f t="shared" si="1"/>
        <v>1</v>
      </c>
      <c r="Y27" s="34">
        <f t="shared" si="2"/>
        <v>2</v>
      </c>
    </row>
    <row r="28" spans="1:25" s="47" customFormat="1" ht="15.75" thickBot="1">
      <c r="A28" s="197"/>
      <c r="B28" s="63" t="s">
        <v>42</v>
      </c>
      <c r="C28" s="128"/>
      <c r="D28" s="129">
        <v>11</v>
      </c>
      <c r="E28" s="35">
        <v>460</v>
      </c>
      <c r="F28" s="35">
        <v>11</v>
      </c>
      <c r="G28" s="132">
        <v>0</v>
      </c>
      <c r="H28" s="132">
        <v>0</v>
      </c>
      <c r="I28" s="133">
        <v>0</v>
      </c>
      <c r="J28" s="133">
        <v>0</v>
      </c>
      <c r="K28" s="134"/>
      <c r="L28" s="101"/>
      <c r="M28" s="101">
        <v>1</v>
      </c>
      <c r="N28" s="35"/>
      <c r="O28" s="135">
        <v>3</v>
      </c>
      <c r="P28" s="35"/>
      <c r="Q28" s="105">
        <v>0</v>
      </c>
      <c r="R28" s="105"/>
      <c r="S28" s="35">
        <v>0</v>
      </c>
      <c r="T28" s="56"/>
      <c r="U28" s="101">
        <v>0</v>
      </c>
      <c r="V28" s="35"/>
      <c r="W28" s="56">
        <f t="shared" si="6"/>
        <v>464</v>
      </c>
      <c r="X28" s="36">
        <f t="shared" si="1"/>
        <v>22</v>
      </c>
      <c r="Y28" s="35">
        <f t="shared" si="2"/>
        <v>486</v>
      </c>
    </row>
    <row r="29" spans="1:25" ht="13.5" thickBot="1">
      <c r="A29" s="28"/>
      <c r="B29" s="58" t="s">
        <v>33</v>
      </c>
      <c r="C29" s="147">
        <v>0</v>
      </c>
      <c r="D29" s="142">
        <f aca="true" t="shared" si="7" ref="D29:J29">SUM(D19:D28)</f>
        <v>198</v>
      </c>
      <c r="E29" s="73">
        <f>E19+E20+E21+E22+E23+E24+E25+E26+E27+E28</f>
        <v>2233</v>
      </c>
      <c r="F29" s="150">
        <f t="shared" si="7"/>
        <v>341</v>
      </c>
      <c r="G29" s="151">
        <f t="shared" si="7"/>
        <v>600</v>
      </c>
      <c r="H29" s="136">
        <f t="shared" si="7"/>
        <v>26</v>
      </c>
      <c r="I29" s="147">
        <f>SUM(I19:I28)</f>
        <v>746</v>
      </c>
      <c r="J29" s="138">
        <f t="shared" si="7"/>
        <v>16</v>
      </c>
      <c r="K29" s="150">
        <f>SUM(K19:K28)</f>
        <v>456</v>
      </c>
      <c r="L29" s="152">
        <f>SUM(L19:L28)</f>
        <v>0</v>
      </c>
      <c r="M29" s="142">
        <f>SUM(M19:M28)</f>
        <v>2981</v>
      </c>
      <c r="N29" s="73">
        <v>0</v>
      </c>
      <c r="O29" s="147">
        <f>SUM(O19:O28)</f>
        <v>93</v>
      </c>
      <c r="P29" s="153">
        <v>0</v>
      </c>
      <c r="Q29" s="139">
        <f>SUM(Q19:Q28)</f>
        <v>10</v>
      </c>
      <c r="R29" s="37">
        <f>SUM(R19:R28)</f>
        <v>0</v>
      </c>
      <c r="S29" s="37">
        <f>SUM(S19:S28)</f>
        <v>1</v>
      </c>
      <c r="T29" s="37">
        <v>0</v>
      </c>
      <c r="U29" s="142">
        <f>SUM(U19:U28)</f>
        <v>460</v>
      </c>
      <c r="V29" s="73">
        <v>0</v>
      </c>
      <c r="W29" s="55">
        <f>C29+E29+G29+I29+K29+M29+O29+S29+U29+Q29</f>
        <v>7580</v>
      </c>
      <c r="X29" s="38">
        <f t="shared" si="1"/>
        <v>581</v>
      </c>
      <c r="Y29" s="39">
        <f>W29+X29</f>
        <v>8161</v>
      </c>
    </row>
    <row r="30" spans="1:25" s="47" customFormat="1" ht="12.75" customHeight="1">
      <c r="A30" s="195" t="s">
        <v>59</v>
      </c>
      <c r="B30" s="60" t="s">
        <v>60</v>
      </c>
      <c r="C30" s="114"/>
      <c r="D30" s="154">
        <v>0</v>
      </c>
      <c r="E30" s="97">
        <v>1</v>
      </c>
      <c r="F30" s="97">
        <v>0</v>
      </c>
      <c r="G30" s="125">
        <v>0</v>
      </c>
      <c r="H30" s="155">
        <v>0</v>
      </c>
      <c r="I30" s="119">
        <v>0</v>
      </c>
      <c r="J30" s="119">
        <v>0</v>
      </c>
      <c r="K30" s="120">
        <v>0</v>
      </c>
      <c r="L30" s="97"/>
      <c r="M30" s="97">
        <v>0</v>
      </c>
      <c r="N30" s="33"/>
      <c r="O30" s="33">
        <v>0</v>
      </c>
      <c r="P30" s="56"/>
      <c r="Q30" s="103">
        <v>0</v>
      </c>
      <c r="R30" s="103"/>
      <c r="S30" s="33">
        <v>0</v>
      </c>
      <c r="T30" s="33"/>
      <c r="U30" s="97">
        <v>0</v>
      </c>
      <c r="V30" s="33"/>
      <c r="W30" s="33">
        <f>C30+E30+G30+I30+K30+M30+O30+S30+U30+Q30</f>
        <v>1</v>
      </c>
      <c r="X30" s="59">
        <f t="shared" si="1"/>
        <v>0</v>
      </c>
      <c r="Y30" s="33">
        <f t="shared" si="2"/>
        <v>1</v>
      </c>
    </row>
    <row r="31" spans="1:25" s="47" customFormat="1" ht="15">
      <c r="A31" s="196"/>
      <c r="B31" s="62" t="s">
        <v>61</v>
      </c>
      <c r="C31" s="114"/>
      <c r="D31" s="156">
        <v>0</v>
      </c>
      <c r="E31" s="99">
        <v>2</v>
      </c>
      <c r="F31" s="99">
        <v>1</v>
      </c>
      <c r="G31" s="125">
        <v>0</v>
      </c>
      <c r="H31" s="157">
        <v>0</v>
      </c>
      <c r="I31" s="126">
        <v>0</v>
      </c>
      <c r="J31" s="126">
        <v>0</v>
      </c>
      <c r="K31" s="127">
        <v>0</v>
      </c>
      <c r="L31" s="99"/>
      <c r="M31" s="99">
        <v>0</v>
      </c>
      <c r="N31" s="34"/>
      <c r="O31" s="34">
        <v>0</v>
      </c>
      <c r="P31" s="35"/>
      <c r="Q31" s="104">
        <v>0</v>
      </c>
      <c r="R31" s="104"/>
      <c r="S31" s="34">
        <v>0</v>
      </c>
      <c r="T31" s="33"/>
      <c r="U31" s="99">
        <v>0</v>
      </c>
      <c r="V31" s="34"/>
      <c r="W31" s="34">
        <f aca="true" t="shared" si="8" ref="W31:W41">C31+E31+G31+I31+K31+M31+O31+S31+U31+Q31</f>
        <v>2</v>
      </c>
      <c r="X31" s="59">
        <f t="shared" si="1"/>
        <v>1</v>
      </c>
      <c r="Y31" s="34">
        <f t="shared" si="2"/>
        <v>3</v>
      </c>
    </row>
    <row r="32" spans="1:25" s="47" customFormat="1" ht="15">
      <c r="A32" s="196"/>
      <c r="B32" s="62" t="s">
        <v>62</v>
      </c>
      <c r="C32" s="114"/>
      <c r="D32" s="156">
        <v>0</v>
      </c>
      <c r="E32" s="99">
        <v>9</v>
      </c>
      <c r="F32" s="99">
        <v>0</v>
      </c>
      <c r="G32" s="125">
        <v>7</v>
      </c>
      <c r="H32" s="157">
        <v>0</v>
      </c>
      <c r="I32" s="126">
        <v>1</v>
      </c>
      <c r="J32" s="126">
        <v>0</v>
      </c>
      <c r="K32" s="127">
        <v>0</v>
      </c>
      <c r="L32" s="99"/>
      <c r="M32" s="99">
        <v>1</v>
      </c>
      <c r="N32" s="34"/>
      <c r="O32" s="34">
        <v>0</v>
      </c>
      <c r="P32" s="35"/>
      <c r="Q32" s="104">
        <v>0</v>
      </c>
      <c r="R32" s="104"/>
      <c r="S32" s="34">
        <v>0</v>
      </c>
      <c r="T32" s="33"/>
      <c r="U32" s="99">
        <v>0</v>
      </c>
      <c r="V32" s="34"/>
      <c r="W32" s="34">
        <f t="shared" si="8"/>
        <v>18</v>
      </c>
      <c r="X32" s="59">
        <f t="shared" si="1"/>
        <v>0</v>
      </c>
      <c r="Y32" s="34">
        <f t="shared" si="2"/>
        <v>18</v>
      </c>
    </row>
    <row r="33" spans="1:25" s="47" customFormat="1" ht="15">
      <c r="A33" s="196"/>
      <c r="B33" s="62" t="s">
        <v>63</v>
      </c>
      <c r="C33" s="114"/>
      <c r="D33" s="156">
        <v>0</v>
      </c>
      <c r="E33" s="99">
        <v>25</v>
      </c>
      <c r="F33" s="99">
        <v>2</v>
      </c>
      <c r="G33" s="125">
        <v>32</v>
      </c>
      <c r="H33" s="157">
        <v>0</v>
      </c>
      <c r="I33" s="126">
        <v>1</v>
      </c>
      <c r="J33" s="126">
        <v>0</v>
      </c>
      <c r="K33" s="127">
        <v>0</v>
      </c>
      <c r="L33" s="99"/>
      <c r="M33" s="99">
        <v>11</v>
      </c>
      <c r="N33" s="34"/>
      <c r="O33" s="34">
        <v>0</v>
      </c>
      <c r="P33" s="35"/>
      <c r="Q33" s="104">
        <v>0</v>
      </c>
      <c r="R33" s="104"/>
      <c r="S33" s="34">
        <v>0</v>
      </c>
      <c r="T33" s="33"/>
      <c r="U33" s="99">
        <v>0</v>
      </c>
      <c r="V33" s="34"/>
      <c r="W33" s="34">
        <f t="shared" si="8"/>
        <v>69</v>
      </c>
      <c r="X33" s="59">
        <f t="shared" si="1"/>
        <v>2</v>
      </c>
      <c r="Y33" s="34">
        <f t="shared" si="2"/>
        <v>71</v>
      </c>
    </row>
    <row r="34" spans="1:25" s="47" customFormat="1" ht="15">
      <c r="A34" s="196"/>
      <c r="B34" s="62" t="s">
        <v>64</v>
      </c>
      <c r="C34" s="114"/>
      <c r="D34" s="156">
        <v>15</v>
      </c>
      <c r="E34" s="99">
        <v>117</v>
      </c>
      <c r="F34" s="99">
        <v>9</v>
      </c>
      <c r="G34" s="125">
        <v>80</v>
      </c>
      <c r="H34" s="157">
        <v>1</v>
      </c>
      <c r="I34" s="126">
        <v>33</v>
      </c>
      <c r="J34" s="126">
        <v>2</v>
      </c>
      <c r="K34" s="127">
        <v>43</v>
      </c>
      <c r="L34" s="99"/>
      <c r="M34" s="99">
        <v>139</v>
      </c>
      <c r="N34" s="34"/>
      <c r="O34" s="34">
        <v>0</v>
      </c>
      <c r="P34" s="35"/>
      <c r="Q34" s="104">
        <v>0</v>
      </c>
      <c r="R34" s="104"/>
      <c r="S34" s="34">
        <v>0</v>
      </c>
      <c r="T34" s="33"/>
      <c r="U34" s="99">
        <v>20</v>
      </c>
      <c r="V34" s="34"/>
      <c r="W34" s="34">
        <f t="shared" si="8"/>
        <v>432</v>
      </c>
      <c r="X34" s="59">
        <f t="shared" si="1"/>
        <v>27</v>
      </c>
      <c r="Y34" s="34">
        <f t="shared" si="2"/>
        <v>459</v>
      </c>
    </row>
    <row r="35" spans="1:26" s="47" customFormat="1" ht="15">
      <c r="A35" s="196"/>
      <c r="B35" s="62" t="s">
        <v>65</v>
      </c>
      <c r="C35" s="114"/>
      <c r="D35" s="156">
        <v>33</v>
      </c>
      <c r="E35" s="99">
        <v>170</v>
      </c>
      <c r="F35" s="99">
        <v>6</v>
      </c>
      <c r="G35" s="125">
        <v>64</v>
      </c>
      <c r="H35" s="157">
        <v>6</v>
      </c>
      <c r="I35" s="126">
        <v>155</v>
      </c>
      <c r="J35" s="126">
        <v>3</v>
      </c>
      <c r="K35" s="127">
        <v>146</v>
      </c>
      <c r="L35" s="99"/>
      <c r="M35" s="99">
        <v>495</v>
      </c>
      <c r="N35" s="34"/>
      <c r="O35" s="34">
        <v>5</v>
      </c>
      <c r="P35" s="35"/>
      <c r="Q35" s="104">
        <v>0</v>
      </c>
      <c r="R35" s="104"/>
      <c r="S35" s="34">
        <v>1</v>
      </c>
      <c r="T35" s="33"/>
      <c r="U35" s="99">
        <v>70</v>
      </c>
      <c r="V35" s="34"/>
      <c r="W35" s="34">
        <f t="shared" si="8"/>
        <v>1106</v>
      </c>
      <c r="X35" s="59">
        <f t="shared" si="1"/>
        <v>48</v>
      </c>
      <c r="Y35" s="34">
        <f t="shared" si="2"/>
        <v>1154</v>
      </c>
      <c r="Z35" s="46"/>
    </row>
    <row r="36" spans="1:25" s="47" customFormat="1" ht="15">
      <c r="A36" s="196"/>
      <c r="B36" s="62" t="s">
        <v>66</v>
      </c>
      <c r="C36" s="114"/>
      <c r="D36" s="156">
        <v>16</v>
      </c>
      <c r="E36" s="99">
        <v>86</v>
      </c>
      <c r="F36" s="99">
        <v>4</v>
      </c>
      <c r="G36" s="125">
        <v>44</v>
      </c>
      <c r="H36" s="157">
        <v>7</v>
      </c>
      <c r="I36" s="126">
        <v>89</v>
      </c>
      <c r="J36" s="126">
        <v>1</v>
      </c>
      <c r="K36" s="127">
        <v>82</v>
      </c>
      <c r="L36" s="99"/>
      <c r="M36" s="99">
        <v>345</v>
      </c>
      <c r="N36" s="34"/>
      <c r="O36" s="34">
        <v>5</v>
      </c>
      <c r="P36" s="35"/>
      <c r="Q36" s="104">
        <v>0</v>
      </c>
      <c r="R36" s="104"/>
      <c r="S36" s="34">
        <v>0</v>
      </c>
      <c r="T36" s="33"/>
      <c r="U36" s="99">
        <v>45</v>
      </c>
      <c r="V36" s="34"/>
      <c r="W36" s="34">
        <f t="shared" si="8"/>
        <v>696</v>
      </c>
      <c r="X36" s="59">
        <f t="shared" si="1"/>
        <v>28</v>
      </c>
      <c r="Y36" s="34">
        <f t="shared" si="2"/>
        <v>724</v>
      </c>
    </row>
    <row r="37" spans="1:25" s="47" customFormat="1" ht="15">
      <c r="A37" s="196"/>
      <c r="B37" s="62" t="s">
        <v>67</v>
      </c>
      <c r="C37" s="114"/>
      <c r="D37" s="156">
        <v>20</v>
      </c>
      <c r="E37" s="99">
        <v>87</v>
      </c>
      <c r="F37" s="99">
        <v>1</v>
      </c>
      <c r="G37" s="125">
        <v>40</v>
      </c>
      <c r="H37" s="157">
        <v>0</v>
      </c>
      <c r="I37" s="126">
        <v>91</v>
      </c>
      <c r="J37" s="126">
        <v>2</v>
      </c>
      <c r="K37" s="127">
        <v>101</v>
      </c>
      <c r="L37" s="99"/>
      <c r="M37" s="99">
        <v>473</v>
      </c>
      <c r="N37" s="34"/>
      <c r="O37" s="34">
        <v>20</v>
      </c>
      <c r="P37" s="35"/>
      <c r="Q37" s="104">
        <v>0</v>
      </c>
      <c r="R37" s="104"/>
      <c r="S37" s="34">
        <v>0</v>
      </c>
      <c r="T37" s="33"/>
      <c r="U37" s="99">
        <v>88</v>
      </c>
      <c r="V37" s="34"/>
      <c r="W37" s="34">
        <f t="shared" si="8"/>
        <v>900</v>
      </c>
      <c r="X37" s="59">
        <f t="shared" si="1"/>
        <v>23</v>
      </c>
      <c r="Y37" s="34">
        <f t="shared" si="2"/>
        <v>923</v>
      </c>
    </row>
    <row r="38" spans="1:25" s="47" customFormat="1" ht="15">
      <c r="A38" s="196"/>
      <c r="B38" s="62" t="s">
        <v>68</v>
      </c>
      <c r="C38" s="114"/>
      <c r="D38" s="156">
        <v>25</v>
      </c>
      <c r="E38" s="99">
        <v>28</v>
      </c>
      <c r="F38" s="99">
        <v>0</v>
      </c>
      <c r="G38" s="125">
        <v>14</v>
      </c>
      <c r="H38" s="157">
        <v>0</v>
      </c>
      <c r="I38" s="126">
        <v>64</v>
      </c>
      <c r="J38" s="126">
        <v>1</v>
      </c>
      <c r="K38" s="127">
        <v>60</v>
      </c>
      <c r="L38" s="99"/>
      <c r="M38" s="99">
        <v>395</v>
      </c>
      <c r="N38" s="34"/>
      <c r="O38" s="34">
        <v>25</v>
      </c>
      <c r="P38" s="35"/>
      <c r="Q38" s="104">
        <v>0</v>
      </c>
      <c r="R38" s="104"/>
      <c r="S38" s="34">
        <v>0</v>
      </c>
      <c r="T38" s="33"/>
      <c r="U38" s="99">
        <v>81</v>
      </c>
      <c r="V38" s="34"/>
      <c r="W38" s="34">
        <f t="shared" si="8"/>
        <v>667</v>
      </c>
      <c r="X38" s="59">
        <f t="shared" si="1"/>
        <v>26</v>
      </c>
      <c r="Y38" s="34">
        <f t="shared" si="2"/>
        <v>693</v>
      </c>
    </row>
    <row r="39" spans="1:25" s="47" customFormat="1" ht="15">
      <c r="A39" s="196"/>
      <c r="B39" s="62" t="s">
        <v>69</v>
      </c>
      <c r="C39" s="114"/>
      <c r="D39" s="156">
        <v>11</v>
      </c>
      <c r="E39" s="99">
        <v>5</v>
      </c>
      <c r="F39" s="99">
        <v>0</v>
      </c>
      <c r="G39" s="125">
        <v>4</v>
      </c>
      <c r="H39" s="157">
        <v>0</v>
      </c>
      <c r="I39" s="126">
        <v>13</v>
      </c>
      <c r="J39" s="126">
        <v>0</v>
      </c>
      <c r="K39" s="127">
        <v>15</v>
      </c>
      <c r="L39" s="99"/>
      <c r="M39" s="99">
        <v>117</v>
      </c>
      <c r="N39" s="34"/>
      <c r="O39" s="34">
        <v>29</v>
      </c>
      <c r="P39" s="35"/>
      <c r="Q39" s="104">
        <v>0</v>
      </c>
      <c r="R39" s="104"/>
      <c r="S39" s="34">
        <v>0</v>
      </c>
      <c r="T39" s="33"/>
      <c r="U39" s="99">
        <v>18</v>
      </c>
      <c r="V39" s="34"/>
      <c r="W39" s="34">
        <f t="shared" si="8"/>
        <v>201</v>
      </c>
      <c r="X39" s="59">
        <f t="shared" si="1"/>
        <v>11</v>
      </c>
      <c r="Y39" s="34">
        <f t="shared" si="2"/>
        <v>212</v>
      </c>
    </row>
    <row r="40" spans="1:25" s="47" customFormat="1" ht="15">
      <c r="A40" s="196"/>
      <c r="B40" s="62" t="s">
        <v>70</v>
      </c>
      <c r="C40" s="114"/>
      <c r="D40" s="156">
        <v>0</v>
      </c>
      <c r="E40" s="99">
        <v>0</v>
      </c>
      <c r="F40" s="99">
        <v>0</v>
      </c>
      <c r="G40" s="125">
        <v>1</v>
      </c>
      <c r="H40" s="157">
        <v>0</v>
      </c>
      <c r="I40" s="126">
        <v>0</v>
      </c>
      <c r="J40" s="126">
        <v>0</v>
      </c>
      <c r="K40" s="127">
        <v>4</v>
      </c>
      <c r="L40" s="99"/>
      <c r="M40" s="99">
        <v>17</v>
      </c>
      <c r="N40" s="34"/>
      <c r="O40" s="34">
        <v>9</v>
      </c>
      <c r="P40" s="35"/>
      <c r="Q40" s="104">
        <v>0</v>
      </c>
      <c r="R40" s="104"/>
      <c r="S40" s="34">
        <v>0</v>
      </c>
      <c r="T40" s="33"/>
      <c r="U40" s="99">
        <v>4</v>
      </c>
      <c r="V40" s="34"/>
      <c r="W40" s="34">
        <f t="shared" si="8"/>
        <v>35</v>
      </c>
      <c r="X40" s="59">
        <f t="shared" si="1"/>
        <v>0</v>
      </c>
      <c r="Y40" s="34">
        <f t="shared" si="2"/>
        <v>35</v>
      </c>
    </row>
    <row r="41" spans="1:25" s="47" customFormat="1" ht="15.75" thickBot="1">
      <c r="A41" s="197"/>
      <c r="B41" s="63" t="s">
        <v>71</v>
      </c>
      <c r="C41" s="128"/>
      <c r="D41" s="158">
        <v>78</v>
      </c>
      <c r="E41" s="101">
        <v>1337</v>
      </c>
      <c r="F41" s="101">
        <v>187</v>
      </c>
      <c r="G41" s="132">
        <v>12</v>
      </c>
      <c r="H41" s="159">
        <v>0</v>
      </c>
      <c r="I41" s="133">
        <v>9</v>
      </c>
      <c r="J41" s="133">
        <v>0</v>
      </c>
      <c r="K41" s="134"/>
      <c r="L41" s="101"/>
      <c r="M41" s="101">
        <v>81</v>
      </c>
      <c r="N41" s="35"/>
      <c r="O41" s="35">
        <v>0</v>
      </c>
      <c r="P41" s="35"/>
      <c r="Q41" s="104">
        <v>0</v>
      </c>
      <c r="R41" s="105"/>
      <c r="S41" s="35">
        <v>0</v>
      </c>
      <c r="T41" s="56"/>
      <c r="U41" s="101">
        <v>0</v>
      </c>
      <c r="V41" s="35"/>
      <c r="W41" s="35">
        <f t="shared" si="8"/>
        <v>1439</v>
      </c>
      <c r="X41" s="36">
        <f t="shared" si="1"/>
        <v>265</v>
      </c>
      <c r="Y41" s="35">
        <f t="shared" si="2"/>
        <v>1704</v>
      </c>
    </row>
    <row r="42" spans="1:25" ht="13.5" thickBot="1">
      <c r="A42" s="28"/>
      <c r="B42" s="58" t="s">
        <v>33</v>
      </c>
      <c r="C42" s="147">
        <v>0</v>
      </c>
      <c r="D42" s="37">
        <f>SUM(D30:D41)</f>
        <v>198</v>
      </c>
      <c r="E42" s="37">
        <f>SUM(E30:E41)</f>
        <v>1867</v>
      </c>
      <c r="F42" s="37">
        <f>SUM(F30:F41)</f>
        <v>210</v>
      </c>
      <c r="G42" s="138">
        <f aca="true" t="shared" si="9" ref="G42:M42">SUM(G30:G41)</f>
        <v>298</v>
      </c>
      <c r="H42" s="136">
        <f t="shared" si="9"/>
        <v>14</v>
      </c>
      <c r="I42" s="147">
        <f t="shared" si="9"/>
        <v>456</v>
      </c>
      <c r="J42" s="138">
        <f t="shared" si="9"/>
        <v>9</v>
      </c>
      <c r="K42" s="150">
        <f t="shared" si="9"/>
        <v>451</v>
      </c>
      <c r="L42" s="152">
        <f t="shared" si="9"/>
        <v>0</v>
      </c>
      <c r="M42" s="37">
        <f t="shared" si="9"/>
        <v>2074</v>
      </c>
      <c r="N42" s="138">
        <v>0</v>
      </c>
      <c r="O42" s="139">
        <f>SUM(O30:O41)</f>
        <v>93</v>
      </c>
      <c r="P42" s="140">
        <v>0</v>
      </c>
      <c r="Q42" s="37">
        <f>SUM(Q30:Q41)</f>
        <v>0</v>
      </c>
      <c r="R42" s="37">
        <v>0</v>
      </c>
      <c r="S42" s="37">
        <f>S30+S31+S32+S33+S34+S35+S36+S37+S38+S39+S40+S41</f>
        <v>1</v>
      </c>
      <c r="T42" s="37">
        <v>0</v>
      </c>
      <c r="U42" s="142">
        <f>SUM(U30:U41)</f>
        <v>326</v>
      </c>
      <c r="V42" s="73">
        <v>0</v>
      </c>
      <c r="W42" s="55">
        <f>C42+E42+G42+I42+K42+M42+O42+S42+U42+Q42</f>
        <v>5566</v>
      </c>
      <c r="X42" s="38">
        <f t="shared" si="1"/>
        <v>431</v>
      </c>
      <c r="Y42" s="39">
        <f>SUM(W42+X42)</f>
        <v>5997</v>
      </c>
    </row>
    <row r="43" spans="1:25" s="47" customFormat="1" ht="15">
      <c r="A43" s="195" t="s">
        <v>72</v>
      </c>
      <c r="B43" s="60" t="s">
        <v>73</v>
      </c>
      <c r="C43" s="114"/>
      <c r="D43" s="160">
        <v>27</v>
      </c>
      <c r="E43" s="33">
        <v>370</v>
      </c>
      <c r="F43" s="33">
        <v>28</v>
      </c>
      <c r="G43" s="118">
        <v>145</v>
      </c>
      <c r="H43" s="118">
        <v>5</v>
      </c>
      <c r="I43" s="119">
        <v>175</v>
      </c>
      <c r="J43" s="119">
        <v>3</v>
      </c>
      <c r="K43" s="120">
        <v>113</v>
      </c>
      <c r="L43" s="97"/>
      <c r="M43" s="97">
        <v>557</v>
      </c>
      <c r="N43" s="33"/>
      <c r="O43" s="33">
        <v>52</v>
      </c>
      <c r="P43" s="56"/>
      <c r="Q43" s="103">
        <v>2</v>
      </c>
      <c r="R43" s="103"/>
      <c r="S43" s="33">
        <v>0</v>
      </c>
      <c r="T43" s="33"/>
      <c r="U43" s="97">
        <v>140</v>
      </c>
      <c r="V43" s="33"/>
      <c r="W43" s="33">
        <f aca="true" t="shared" si="10" ref="W43:W55">C43+E43+G43+I43+K43+M43+O43+S43+U43+Q43</f>
        <v>1554</v>
      </c>
      <c r="X43" s="59">
        <f t="shared" si="1"/>
        <v>63</v>
      </c>
      <c r="Y43" s="33">
        <f t="shared" si="2"/>
        <v>1617</v>
      </c>
    </row>
    <row r="44" spans="1:25" s="47" customFormat="1" ht="15">
      <c r="A44" s="196"/>
      <c r="B44" s="62" t="s">
        <v>74</v>
      </c>
      <c r="C44" s="114"/>
      <c r="D44" s="161">
        <v>29</v>
      </c>
      <c r="E44" s="34">
        <v>712</v>
      </c>
      <c r="F44" s="34">
        <v>55</v>
      </c>
      <c r="G44" s="125">
        <v>1</v>
      </c>
      <c r="H44" s="125">
        <v>2</v>
      </c>
      <c r="I44" s="126">
        <v>151</v>
      </c>
      <c r="J44" s="126">
        <v>3</v>
      </c>
      <c r="K44" s="127">
        <v>89</v>
      </c>
      <c r="L44" s="99"/>
      <c r="M44" s="99">
        <v>994</v>
      </c>
      <c r="N44" s="34"/>
      <c r="O44" s="34">
        <v>0</v>
      </c>
      <c r="P44" s="35"/>
      <c r="Q44" s="104">
        <v>0</v>
      </c>
      <c r="R44" s="104"/>
      <c r="S44" s="34">
        <v>0</v>
      </c>
      <c r="T44" s="33"/>
      <c r="U44" s="99">
        <v>0</v>
      </c>
      <c r="V44" s="34"/>
      <c r="W44" s="34">
        <f t="shared" si="10"/>
        <v>1947</v>
      </c>
      <c r="X44" s="59">
        <f t="shared" si="1"/>
        <v>89</v>
      </c>
      <c r="Y44" s="34">
        <f t="shared" si="2"/>
        <v>2036</v>
      </c>
    </row>
    <row r="45" spans="1:25" s="47" customFormat="1" ht="15">
      <c r="A45" s="196"/>
      <c r="B45" s="62" t="s">
        <v>75</v>
      </c>
      <c r="C45" s="114"/>
      <c r="D45" s="161">
        <v>3</v>
      </c>
      <c r="E45" s="34">
        <v>112</v>
      </c>
      <c r="F45" s="34">
        <v>7</v>
      </c>
      <c r="G45" s="125">
        <v>38</v>
      </c>
      <c r="H45" s="125">
        <v>0</v>
      </c>
      <c r="I45" s="126">
        <v>73</v>
      </c>
      <c r="J45" s="126">
        <v>0</v>
      </c>
      <c r="K45" s="127">
        <v>95</v>
      </c>
      <c r="L45" s="99"/>
      <c r="M45" s="99">
        <v>133</v>
      </c>
      <c r="N45" s="34"/>
      <c r="O45" s="34">
        <v>1</v>
      </c>
      <c r="P45" s="35"/>
      <c r="Q45" s="104">
        <v>7</v>
      </c>
      <c r="R45" s="104"/>
      <c r="S45" s="34">
        <v>0</v>
      </c>
      <c r="T45" s="33"/>
      <c r="U45" s="99">
        <v>24</v>
      </c>
      <c r="V45" s="34"/>
      <c r="W45" s="34">
        <f t="shared" si="10"/>
        <v>483</v>
      </c>
      <c r="X45" s="59">
        <f t="shared" si="1"/>
        <v>10</v>
      </c>
      <c r="Y45" s="34">
        <f t="shared" si="2"/>
        <v>493</v>
      </c>
    </row>
    <row r="46" spans="1:25" s="47" customFormat="1" ht="15">
      <c r="A46" s="196"/>
      <c r="B46" s="62" t="s">
        <v>76</v>
      </c>
      <c r="C46" s="114"/>
      <c r="D46" s="161">
        <v>1</v>
      </c>
      <c r="E46" s="34">
        <v>0</v>
      </c>
      <c r="F46" s="34">
        <v>0</v>
      </c>
      <c r="G46" s="125">
        <v>5</v>
      </c>
      <c r="H46" s="125">
        <v>0</v>
      </c>
      <c r="I46" s="126">
        <v>0</v>
      </c>
      <c r="J46" s="126">
        <v>0</v>
      </c>
      <c r="K46" s="127">
        <v>0</v>
      </c>
      <c r="L46" s="99"/>
      <c r="M46" s="99">
        <v>284</v>
      </c>
      <c r="N46" s="34"/>
      <c r="O46" s="34">
        <v>0</v>
      </c>
      <c r="P46" s="35"/>
      <c r="Q46" s="104">
        <v>0</v>
      </c>
      <c r="R46" s="104"/>
      <c r="S46" s="34">
        <v>0</v>
      </c>
      <c r="T46" s="33"/>
      <c r="U46" s="99">
        <v>0</v>
      </c>
      <c r="V46" s="34"/>
      <c r="W46" s="34">
        <f t="shared" si="10"/>
        <v>289</v>
      </c>
      <c r="X46" s="59">
        <f t="shared" si="1"/>
        <v>1</v>
      </c>
      <c r="Y46" s="34">
        <f t="shared" si="2"/>
        <v>290</v>
      </c>
    </row>
    <row r="47" spans="1:25" s="47" customFormat="1" ht="15">
      <c r="A47" s="196"/>
      <c r="B47" s="62" t="s">
        <v>77</v>
      </c>
      <c r="C47" s="114"/>
      <c r="D47" s="161">
        <v>3</v>
      </c>
      <c r="E47" s="34">
        <v>23</v>
      </c>
      <c r="F47" s="34">
        <v>1</v>
      </c>
      <c r="G47" s="125">
        <v>0</v>
      </c>
      <c r="H47" s="125">
        <v>0</v>
      </c>
      <c r="I47" s="126">
        <v>0</v>
      </c>
      <c r="J47" s="126">
        <v>0</v>
      </c>
      <c r="K47" s="127">
        <v>0</v>
      </c>
      <c r="L47" s="99"/>
      <c r="M47" s="99">
        <v>7</v>
      </c>
      <c r="N47" s="34"/>
      <c r="O47" s="34">
        <v>0</v>
      </c>
      <c r="P47" s="35"/>
      <c r="Q47" s="104">
        <v>0</v>
      </c>
      <c r="R47" s="104"/>
      <c r="S47" s="34">
        <v>0</v>
      </c>
      <c r="T47" s="33"/>
      <c r="U47" s="99">
        <v>0</v>
      </c>
      <c r="V47" s="34"/>
      <c r="W47" s="34">
        <f t="shared" si="10"/>
        <v>30</v>
      </c>
      <c r="X47" s="59">
        <f t="shared" si="1"/>
        <v>4</v>
      </c>
      <c r="Y47" s="34">
        <f t="shared" si="2"/>
        <v>34</v>
      </c>
    </row>
    <row r="48" spans="1:25" s="47" customFormat="1" ht="15">
      <c r="A48" s="196"/>
      <c r="B48" s="62" t="s">
        <v>78</v>
      </c>
      <c r="C48" s="114"/>
      <c r="D48" s="161">
        <v>4</v>
      </c>
      <c r="E48" s="34">
        <v>8</v>
      </c>
      <c r="F48" s="34">
        <v>0</v>
      </c>
      <c r="G48" s="125">
        <v>0</v>
      </c>
      <c r="H48" s="125">
        <v>0</v>
      </c>
      <c r="I48" s="126">
        <v>0</v>
      </c>
      <c r="J48" s="126">
        <v>0</v>
      </c>
      <c r="K48" s="127">
        <v>0</v>
      </c>
      <c r="L48" s="99"/>
      <c r="M48" s="99">
        <v>2</v>
      </c>
      <c r="N48" s="34"/>
      <c r="O48" s="34">
        <v>0</v>
      </c>
      <c r="P48" s="35"/>
      <c r="Q48" s="104">
        <v>1</v>
      </c>
      <c r="R48" s="104"/>
      <c r="S48" s="34">
        <v>0</v>
      </c>
      <c r="T48" s="33"/>
      <c r="U48" s="99">
        <v>0</v>
      </c>
      <c r="V48" s="34"/>
      <c r="W48" s="34">
        <f t="shared" si="10"/>
        <v>11</v>
      </c>
      <c r="X48" s="59">
        <f t="shared" si="1"/>
        <v>4</v>
      </c>
      <c r="Y48" s="34">
        <f t="shared" si="2"/>
        <v>15</v>
      </c>
    </row>
    <row r="49" spans="1:25" s="47" customFormat="1" ht="15">
      <c r="A49" s="196"/>
      <c r="B49" s="62" t="s">
        <v>79</v>
      </c>
      <c r="C49" s="114"/>
      <c r="D49" s="161">
        <v>81</v>
      </c>
      <c r="E49" s="34">
        <v>565</v>
      </c>
      <c r="F49" s="34">
        <v>168</v>
      </c>
      <c r="G49" s="125">
        <v>167</v>
      </c>
      <c r="H49" s="125">
        <v>14</v>
      </c>
      <c r="I49" s="126">
        <v>291</v>
      </c>
      <c r="J49" s="126">
        <v>8</v>
      </c>
      <c r="K49" s="127">
        <v>63</v>
      </c>
      <c r="L49" s="99"/>
      <c r="M49" s="99">
        <v>770</v>
      </c>
      <c r="N49" s="34"/>
      <c r="O49" s="34">
        <v>37</v>
      </c>
      <c r="P49" s="35"/>
      <c r="Q49" s="104">
        <v>0</v>
      </c>
      <c r="R49" s="104"/>
      <c r="S49" s="34">
        <v>1</v>
      </c>
      <c r="T49" s="33"/>
      <c r="U49" s="99">
        <v>160</v>
      </c>
      <c r="V49" s="34"/>
      <c r="W49" s="34">
        <f t="shared" si="10"/>
        <v>2054</v>
      </c>
      <c r="X49" s="59">
        <f t="shared" si="1"/>
        <v>271</v>
      </c>
      <c r="Y49" s="34">
        <f t="shared" si="2"/>
        <v>2325</v>
      </c>
    </row>
    <row r="50" spans="1:25" s="47" customFormat="1" ht="15">
      <c r="A50" s="196"/>
      <c r="B50" s="62" t="s">
        <v>86</v>
      </c>
      <c r="C50" s="114"/>
      <c r="D50" s="161">
        <v>1</v>
      </c>
      <c r="E50" s="34">
        <v>17</v>
      </c>
      <c r="F50" s="34">
        <v>9</v>
      </c>
      <c r="G50" s="125">
        <v>5</v>
      </c>
      <c r="H50" s="125">
        <v>0</v>
      </c>
      <c r="I50" s="126">
        <v>15</v>
      </c>
      <c r="J50" s="126">
        <v>0</v>
      </c>
      <c r="K50" s="127">
        <v>15</v>
      </c>
      <c r="L50" s="99"/>
      <c r="M50" s="99">
        <v>122</v>
      </c>
      <c r="N50" s="34"/>
      <c r="O50" s="34">
        <v>3</v>
      </c>
      <c r="P50" s="35"/>
      <c r="Q50" s="104">
        <v>0</v>
      </c>
      <c r="R50" s="104"/>
      <c r="S50" s="34">
        <v>0</v>
      </c>
      <c r="T50" s="33"/>
      <c r="U50" s="99">
        <v>26</v>
      </c>
      <c r="V50" s="34"/>
      <c r="W50" s="34">
        <f t="shared" si="10"/>
        <v>203</v>
      </c>
      <c r="X50" s="59">
        <f t="shared" si="1"/>
        <v>10</v>
      </c>
      <c r="Y50" s="34">
        <f>W50+X50</f>
        <v>213</v>
      </c>
    </row>
    <row r="51" spans="1:25" s="47" customFormat="1" ht="15">
      <c r="A51" s="196"/>
      <c r="B51" s="62" t="s">
        <v>80</v>
      </c>
      <c r="C51" s="114"/>
      <c r="D51" s="161">
        <v>0</v>
      </c>
      <c r="E51" s="34">
        <v>7</v>
      </c>
      <c r="F51" s="34">
        <v>0</v>
      </c>
      <c r="G51" s="125">
        <v>0</v>
      </c>
      <c r="H51" s="125">
        <v>0</v>
      </c>
      <c r="I51" s="126">
        <v>1</v>
      </c>
      <c r="J51" s="126">
        <v>0</v>
      </c>
      <c r="K51" s="127">
        <v>0</v>
      </c>
      <c r="L51" s="99"/>
      <c r="M51" s="99">
        <v>3</v>
      </c>
      <c r="N51" s="34"/>
      <c r="O51" s="34">
        <v>0</v>
      </c>
      <c r="P51" s="35"/>
      <c r="Q51" s="104">
        <v>0</v>
      </c>
      <c r="R51" s="104"/>
      <c r="S51" s="34">
        <v>0</v>
      </c>
      <c r="T51" s="33"/>
      <c r="U51" s="99">
        <v>0</v>
      </c>
      <c r="V51" s="34"/>
      <c r="W51" s="34">
        <f t="shared" si="10"/>
        <v>11</v>
      </c>
      <c r="X51" s="59">
        <f t="shared" si="1"/>
        <v>0</v>
      </c>
      <c r="Y51" s="34">
        <f t="shared" si="2"/>
        <v>11</v>
      </c>
    </row>
    <row r="52" spans="1:25" s="47" customFormat="1" ht="15">
      <c r="A52" s="196"/>
      <c r="B52" s="62" t="s">
        <v>81</v>
      </c>
      <c r="C52" s="114"/>
      <c r="D52" s="161">
        <v>0</v>
      </c>
      <c r="E52" s="34">
        <v>0</v>
      </c>
      <c r="F52" s="34">
        <v>0</v>
      </c>
      <c r="G52" s="125">
        <v>140</v>
      </c>
      <c r="H52" s="125">
        <v>4</v>
      </c>
      <c r="I52" s="126">
        <v>0</v>
      </c>
      <c r="J52" s="126">
        <v>0</v>
      </c>
      <c r="K52" s="127">
        <v>1</v>
      </c>
      <c r="L52" s="99"/>
      <c r="M52" s="99">
        <v>8</v>
      </c>
      <c r="N52" s="34"/>
      <c r="O52" s="34">
        <v>0</v>
      </c>
      <c r="P52" s="35"/>
      <c r="Q52" s="104">
        <v>0</v>
      </c>
      <c r="R52" s="104"/>
      <c r="S52" s="34">
        <v>0</v>
      </c>
      <c r="T52" s="33"/>
      <c r="U52" s="99">
        <v>25</v>
      </c>
      <c r="V52" s="34"/>
      <c r="W52" s="34">
        <f t="shared" si="10"/>
        <v>174</v>
      </c>
      <c r="X52" s="59">
        <f t="shared" si="1"/>
        <v>4</v>
      </c>
      <c r="Y52" s="34">
        <f>W52+X52</f>
        <v>178</v>
      </c>
    </row>
    <row r="53" spans="1:25" s="47" customFormat="1" ht="15">
      <c r="A53" s="196"/>
      <c r="B53" s="62" t="s">
        <v>82</v>
      </c>
      <c r="C53" s="114"/>
      <c r="D53" s="161">
        <v>24</v>
      </c>
      <c r="E53" s="34">
        <v>15</v>
      </c>
      <c r="F53" s="34">
        <v>6</v>
      </c>
      <c r="G53" s="125">
        <v>99</v>
      </c>
      <c r="H53" s="125">
        <v>1</v>
      </c>
      <c r="I53" s="126">
        <v>0</v>
      </c>
      <c r="J53" s="126">
        <v>0</v>
      </c>
      <c r="K53" s="127">
        <v>33</v>
      </c>
      <c r="L53" s="99"/>
      <c r="M53" s="99">
        <v>61</v>
      </c>
      <c r="N53" s="34"/>
      <c r="O53" s="34">
        <v>0</v>
      </c>
      <c r="P53" s="35"/>
      <c r="Q53" s="104">
        <v>0</v>
      </c>
      <c r="R53" s="104"/>
      <c r="S53" s="34">
        <v>0</v>
      </c>
      <c r="T53" s="33"/>
      <c r="U53" s="99">
        <v>75</v>
      </c>
      <c r="V53" s="34"/>
      <c r="W53" s="34">
        <f t="shared" si="10"/>
        <v>283</v>
      </c>
      <c r="X53" s="59">
        <f t="shared" si="1"/>
        <v>31</v>
      </c>
      <c r="Y53" s="34">
        <f>W53+X53</f>
        <v>314</v>
      </c>
    </row>
    <row r="54" spans="1:25" s="47" customFormat="1" ht="15.75" thickBot="1">
      <c r="A54" s="197"/>
      <c r="B54" s="63" t="s">
        <v>71</v>
      </c>
      <c r="C54" s="128"/>
      <c r="D54" s="162">
        <v>25</v>
      </c>
      <c r="E54" s="163">
        <v>404</v>
      </c>
      <c r="F54" s="35">
        <v>67</v>
      </c>
      <c r="G54" s="132">
        <v>0</v>
      </c>
      <c r="H54" s="132">
        <v>0</v>
      </c>
      <c r="I54" s="133">
        <v>40</v>
      </c>
      <c r="J54" s="133">
        <v>2</v>
      </c>
      <c r="K54" s="134">
        <v>0</v>
      </c>
      <c r="L54" s="101"/>
      <c r="M54" s="101">
        <v>30</v>
      </c>
      <c r="N54" s="35"/>
      <c r="O54" s="35">
        <v>0</v>
      </c>
      <c r="P54" s="35"/>
      <c r="Q54" s="105">
        <v>0</v>
      </c>
      <c r="R54" s="105"/>
      <c r="S54" s="35">
        <v>0</v>
      </c>
      <c r="T54" s="56"/>
      <c r="U54" s="101">
        <v>10</v>
      </c>
      <c r="V54" s="35"/>
      <c r="W54" s="35">
        <f t="shared" si="10"/>
        <v>484</v>
      </c>
      <c r="X54" s="36">
        <f>D54+F54+H54+J54+L54+N54+P54+T54+V54+R54</f>
        <v>94</v>
      </c>
      <c r="Y54" s="35">
        <f>X54+W54</f>
        <v>578</v>
      </c>
    </row>
    <row r="55" spans="1:25" ht="13.5" thickBot="1">
      <c r="A55" s="42"/>
      <c r="B55" s="30" t="s">
        <v>33</v>
      </c>
      <c r="C55" s="142">
        <v>0</v>
      </c>
      <c r="D55" s="73">
        <f aca="true" t="shared" si="11" ref="D55:M55">SUM(D43:D54)</f>
        <v>198</v>
      </c>
      <c r="E55" s="151">
        <f t="shared" si="11"/>
        <v>2233</v>
      </c>
      <c r="F55" s="147">
        <f t="shared" si="11"/>
        <v>341</v>
      </c>
      <c r="G55" s="142">
        <f t="shared" si="11"/>
        <v>600</v>
      </c>
      <c r="H55" s="136">
        <f t="shared" si="11"/>
        <v>26</v>
      </c>
      <c r="I55" s="73">
        <f t="shared" si="11"/>
        <v>746</v>
      </c>
      <c r="J55" s="150">
        <f t="shared" si="11"/>
        <v>16</v>
      </c>
      <c r="K55" s="150">
        <f t="shared" si="11"/>
        <v>409</v>
      </c>
      <c r="L55" s="152">
        <f t="shared" si="11"/>
        <v>0</v>
      </c>
      <c r="M55" s="138">
        <f t="shared" si="11"/>
        <v>2971</v>
      </c>
      <c r="N55" s="139">
        <v>0</v>
      </c>
      <c r="O55" s="37">
        <f>SUM(O43:O54)</f>
        <v>93</v>
      </c>
      <c r="P55" s="140">
        <v>0</v>
      </c>
      <c r="Q55" s="37">
        <f>SUM(Q43:Q54)</f>
        <v>10</v>
      </c>
      <c r="R55" s="37">
        <f>SUM(R43:R54)</f>
        <v>0</v>
      </c>
      <c r="S55" s="37">
        <f>SUM(S43:S54)</f>
        <v>1</v>
      </c>
      <c r="T55" s="37">
        <v>0</v>
      </c>
      <c r="U55" s="142">
        <f>SUM(U43:U54)</f>
        <v>460</v>
      </c>
      <c r="V55" s="73">
        <v>0</v>
      </c>
      <c r="W55" s="55">
        <f t="shared" si="10"/>
        <v>7523</v>
      </c>
      <c r="X55" s="38">
        <f t="shared" si="1"/>
        <v>581</v>
      </c>
      <c r="Y55" s="39">
        <f>W55+X55</f>
        <v>8104</v>
      </c>
    </row>
    <row r="56" spans="2:21" ht="12.75">
      <c r="B56" s="43"/>
      <c r="C56" s="43"/>
      <c r="D56" s="43"/>
      <c r="E56" s="44"/>
      <c r="F56" s="43"/>
      <c r="G56" s="43"/>
      <c r="H56" s="43"/>
      <c r="I56" s="43"/>
      <c r="J56" s="43"/>
      <c r="K56" s="43"/>
      <c r="L56" s="43"/>
      <c r="M56" s="109"/>
      <c r="N56" s="44"/>
      <c r="O56" s="43"/>
      <c r="P56" s="44"/>
      <c r="Q56" s="44"/>
      <c r="R56" s="44"/>
      <c r="S56" s="43"/>
      <c r="T56" s="44"/>
      <c r="U56" s="43"/>
    </row>
    <row r="64" ht="12.75">
      <c r="F64" s="43"/>
    </row>
  </sheetData>
  <sheetProtection/>
  <mergeCells count="20">
    <mergeCell ref="X1:X2"/>
    <mergeCell ref="Y1:Y2"/>
    <mergeCell ref="U1:V1"/>
    <mergeCell ref="A12:A17"/>
    <mergeCell ref="A19:A28"/>
    <mergeCell ref="A30:A41"/>
    <mergeCell ref="E1:F1"/>
    <mergeCell ref="G1:H1"/>
    <mergeCell ref="I1:J1"/>
    <mergeCell ref="Q1:R1"/>
    <mergeCell ref="A43:A54"/>
    <mergeCell ref="K1:L1"/>
    <mergeCell ref="M1:N1"/>
    <mergeCell ref="O1:P1"/>
    <mergeCell ref="S1:T1"/>
    <mergeCell ref="W1:W2"/>
    <mergeCell ref="A3:A10"/>
    <mergeCell ref="A1:A2"/>
    <mergeCell ref="B1:B2"/>
    <mergeCell ref="C1:D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0" r:id="rId1"/>
  <ignoredErrors>
    <ignoredError sqref="E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8515625" style="75" customWidth="1"/>
    <col min="2" max="2" width="14.00390625" style="74" customWidth="1"/>
    <col min="3" max="3" width="16.28125" style="74" customWidth="1"/>
    <col min="4" max="4" width="14.57421875" style="74" customWidth="1"/>
    <col min="5" max="5" width="21.140625" style="74" customWidth="1"/>
    <col min="6" max="6" width="26.8515625" style="0" customWidth="1"/>
    <col min="7" max="7" width="6.7109375" style="0" customWidth="1"/>
    <col min="8" max="8" width="8.8515625" style="0" customWidth="1"/>
    <col min="9" max="9" width="13.421875" style="0" customWidth="1"/>
  </cols>
  <sheetData>
    <row r="1" spans="1:9" ht="34.5" customHeight="1" thickBot="1">
      <c r="A1" s="214" t="s">
        <v>129</v>
      </c>
      <c r="B1" s="215"/>
      <c r="C1" s="215"/>
      <c r="D1" s="215"/>
      <c r="E1" s="215"/>
      <c r="F1" s="216"/>
      <c r="G1" s="87"/>
      <c r="H1" s="87"/>
      <c r="I1" s="87"/>
    </row>
    <row r="2" spans="1:6" s="75" customFormat="1" ht="29.25" customHeight="1" thickBot="1">
      <c r="A2" s="85" t="s">
        <v>87</v>
      </c>
      <c r="B2" s="85" t="s">
        <v>124</v>
      </c>
      <c r="C2" s="86" t="s">
        <v>130</v>
      </c>
      <c r="D2" s="85" t="s">
        <v>123</v>
      </c>
      <c r="E2" s="85" t="s">
        <v>125</v>
      </c>
      <c r="F2" s="85" t="s">
        <v>126</v>
      </c>
    </row>
    <row r="3" spans="1:6" ht="12.75">
      <c r="A3" s="81">
        <v>2011</v>
      </c>
      <c r="B3" s="82"/>
      <c r="C3" s="79">
        <v>3850</v>
      </c>
      <c r="D3" s="79">
        <f>SUM(B3-C3)</f>
        <v>-3850</v>
      </c>
      <c r="E3" s="82"/>
      <c r="F3" s="78"/>
    </row>
    <row r="4" spans="1:6" ht="12.75">
      <c r="A4" s="76">
        <v>2012</v>
      </c>
      <c r="B4" s="83"/>
      <c r="C4" s="80">
        <v>4033</v>
      </c>
      <c r="D4" s="80">
        <f aca="true" t="shared" si="0" ref="D4:D15">SUM(B4-C4)</f>
        <v>-4033</v>
      </c>
      <c r="E4" s="83"/>
      <c r="F4" s="77"/>
    </row>
    <row r="5" spans="1:6" ht="12.75">
      <c r="A5" s="76">
        <v>2013</v>
      </c>
      <c r="B5" s="83"/>
      <c r="C5" s="80">
        <v>4178</v>
      </c>
      <c r="D5" s="80">
        <f t="shared" si="0"/>
        <v>-4178</v>
      </c>
      <c r="E5" s="83"/>
      <c r="F5" s="77"/>
    </row>
    <row r="6" spans="1:6" ht="12.75">
      <c r="A6" s="76">
        <v>2014</v>
      </c>
      <c r="B6" s="83"/>
      <c r="C6" s="80">
        <v>4829</v>
      </c>
      <c r="D6" s="80">
        <f t="shared" si="0"/>
        <v>-4829</v>
      </c>
      <c r="E6" s="83"/>
      <c r="F6" s="77"/>
    </row>
    <row r="7" spans="1:6" ht="12.75">
      <c r="A7" s="76">
        <v>2015</v>
      </c>
      <c r="B7" s="83"/>
      <c r="C7" s="80">
        <v>4964</v>
      </c>
      <c r="D7" s="80">
        <f t="shared" si="0"/>
        <v>-4964</v>
      </c>
      <c r="E7" s="83"/>
      <c r="F7" s="77"/>
    </row>
    <row r="8" spans="1:6" ht="12.75">
      <c r="A8" s="76">
        <v>2016</v>
      </c>
      <c r="B8" s="83"/>
      <c r="C8" s="80">
        <v>5562</v>
      </c>
      <c r="D8" s="80">
        <f t="shared" si="0"/>
        <v>-5562</v>
      </c>
      <c r="E8" s="83"/>
      <c r="F8" s="77"/>
    </row>
    <row r="9" spans="1:6" ht="12.75">
      <c r="A9" s="76">
        <v>2017</v>
      </c>
      <c r="B9" s="80">
        <v>3127</v>
      </c>
      <c r="C9" s="80">
        <v>5970</v>
      </c>
      <c r="D9" s="80">
        <f t="shared" si="0"/>
        <v>-2843</v>
      </c>
      <c r="E9" s="83"/>
      <c r="F9" s="77"/>
    </row>
    <row r="10" spans="1:7" ht="12.75">
      <c r="A10" s="76">
        <v>2018</v>
      </c>
      <c r="B10" s="80">
        <v>4548</v>
      </c>
      <c r="C10" s="80">
        <v>6192</v>
      </c>
      <c r="D10" s="80">
        <f t="shared" si="0"/>
        <v>-1644</v>
      </c>
      <c r="E10" s="80">
        <v>7624</v>
      </c>
      <c r="F10" s="76">
        <f aca="true" t="shared" si="1" ref="F10:F15">SUM(E10-C10)</f>
        <v>1432</v>
      </c>
      <c r="G10" s="74"/>
    </row>
    <row r="11" spans="1:6" ht="12.75">
      <c r="A11" s="76">
        <v>2019</v>
      </c>
      <c r="B11" s="80">
        <v>4548</v>
      </c>
      <c r="C11" s="80">
        <v>6450</v>
      </c>
      <c r="D11" s="80">
        <f t="shared" si="0"/>
        <v>-1902</v>
      </c>
      <c r="E11" s="80">
        <v>7624</v>
      </c>
      <c r="F11" s="76">
        <f t="shared" si="1"/>
        <v>1174</v>
      </c>
    </row>
    <row r="12" spans="1:6" ht="12.75">
      <c r="A12" s="76">
        <v>2020</v>
      </c>
      <c r="B12" s="80">
        <v>4389</v>
      </c>
      <c r="C12" s="80">
        <v>6102</v>
      </c>
      <c r="D12" s="80">
        <f t="shared" si="0"/>
        <v>-1713</v>
      </c>
      <c r="E12" s="80">
        <v>8130</v>
      </c>
      <c r="F12" s="76">
        <f t="shared" si="1"/>
        <v>2028</v>
      </c>
    </row>
    <row r="13" spans="1:6" ht="12.75">
      <c r="A13" s="76">
        <v>2021</v>
      </c>
      <c r="B13" s="80">
        <v>4389</v>
      </c>
      <c r="C13" s="80">
        <v>5784</v>
      </c>
      <c r="D13" s="80">
        <f t="shared" si="0"/>
        <v>-1395</v>
      </c>
      <c r="E13" s="80">
        <v>8015</v>
      </c>
      <c r="F13" s="76">
        <f t="shared" si="1"/>
        <v>2231</v>
      </c>
    </row>
    <row r="14" spans="1:6" ht="12.75">
      <c r="A14" s="76">
        <v>2022</v>
      </c>
      <c r="B14" s="80">
        <v>4389</v>
      </c>
      <c r="C14" s="80">
        <v>5558</v>
      </c>
      <c r="D14" s="80">
        <f t="shared" si="0"/>
        <v>-1169</v>
      </c>
      <c r="E14" s="80">
        <v>8051</v>
      </c>
      <c r="F14" s="76">
        <f t="shared" si="1"/>
        <v>2493</v>
      </c>
    </row>
    <row r="15" spans="1:13" ht="12.75">
      <c r="A15" s="76">
        <v>2023</v>
      </c>
      <c r="B15" s="80">
        <v>4389</v>
      </c>
      <c r="C15" s="80">
        <v>5587</v>
      </c>
      <c r="D15" s="80">
        <f t="shared" si="0"/>
        <v>-1198</v>
      </c>
      <c r="E15" s="80">
        <v>8187</v>
      </c>
      <c r="F15" s="76">
        <f t="shared" si="1"/>
        <v>2600</v>
      </c>
      <c r="G15" s="84" t="s">
        <v>127</v>
      </c>
      <c r="H15" s="84"/>
      <c r="I15" s="84"/>
      <c r="J15" s="84"/>
      <c r="K15" s="84" t="s">
        <v>128</v>
      </c>
      <c r="L15" s="84"/>
      <c r="M15" s="84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INFOPEN_01</dc:creator>
  <cp:keywords/>
  <dc:description/>
  <cp:lastModifiedBy>Francisco Houseman Ferreira Maia</cp:lastModifiedBy>
  <cp:lastPrinted>2022-12-12T15:40:34Z</cp:lastPrinted>
  <dcterms:created xsi:type="dcterms:W3CDTF">2008-07-14T18:37:09Z</dcterms:created>
  <dcterms:modified xsi:type="dcterms:W3CDTF">2023-08-09T12:55:02Z</dcterms:modified>
  <cp:category/>
  <cp:version/>
  <cp:contentType/>
  <cp:contentStatus/>
</cp:coreProperties>
</file>