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6585" tabRatio="841" activeTab="0"/>
  </bookViews>
  <sheets>
    <sheet name="Anexo_1_Dem_Desp_Pessoal " sheetId="1" r:id="rId1"/>
    <sheet name="Anexo_5_Dem_Disp_Caixa_RP_Pagar" sheetId="2" r:id="rId2"/>
    <sheet name="Anexo 6 - Simplificado" sheetId="3" r:id="rId3"/>
  </sheets>
  <definedNames>
    <definedName name="_xlnm.Print_Area" localSheetId="2">'Anexo 6 - Simplificado'!$A$1:$C$39</definedName>
    <definedName name="_xlnm.Print_Area" localSheetId="0">'Anexo_1_Dem_Desp_Pessoal '!$A$1:$O$63</definedName>
    <definedName name="_xlnm.Print_Area" localSheetId="1">'Anexo_5_Dem_Disp_Caixa_RP_Pagar'!$A$1:$J$43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</definedNames>
  <calcPr fullCalcOnLoad="1" fullPrecision="0"/>
</workbook>
</file>

<file path=xl/sharedStrings.xml><?xml version="1.0" encoding="utf-8"?>
<sst xmlns="http://schemas.openxmlformats.org/spreadsheetml/2006/main" count="147" uniqueCount="122">
  <si>
    <t>RELATÓRIO DE GESTÃO FISCAL</t>
  </si>
  <si>
    <t>VALOR</t>
  </si>
  <si>
    <t>ORÇAMENTOS FISCAL E DA SEGURIDADE SOCIAL</t>
  </si>
  <si>
    <t xml:space="preserve">DEMONSTRATIVO DA DESPESA COM PESSOAL </t>
  </si>
  <si>
    <t>DESPESA COM PESSOAL</t>
  </si>
  <si>
    <t>(Últimos 12 Meses)</t>
  </si>
  <si>
    <t>DESPESA BRUTA COM PESSOAL (I)</t>
  </si>
  <si>
    <t>Indenizações por Demissão e Incentivos à Demissão Voluntária</t>
  </si>
  <si>
    <t>Inativos e Pensionistas com Recursos Vinculados</t>
  </si>
  <si>
    <t>RECEITA CORRENTE LÍQUIDA - RCL (IV)</t>
  </si>
  <si>
    <t>DESPESAS EXECUTADAS</t>
  </si>
  <si>
    <t xml:space="preserve">NÃO </t>
  </si>
  <si>
    <t>(a)</t>
  </si>
  <si>
    <t>(b)</t>
  </si>
  <si>
    <t>DESPESA LÍQUIDA COM PESSOAL (III) = (I - II)</t>
  </si>
  <si>
    <t>APURAÇÃO DO CUMPRIMENTO DO LIMITE LEGAL</t>
  </si>
  <si>
    <t>TOTAL</t>
  </si>
  <si>
    <t xml:space="preserve"> RGF - ANEXO 1 (LRF, art. 55, inciso I, alínea "a")</t>
  </si>
  <si>
    <t>(ÚLTIMOS</t>
  </si>
  <si>
    <t>12 MESES)</t>
  </si>
  <si>
    <t xml:space="preserve"> PROCESSADOS</t>
  </si>
  <si>
    <t xml:space="preserve"> Pessoal Ativo</t>
  </si>
  <si>
    <t>Pessoal Inativo e Pensionistas</t>
  </si>
  <si>
    <t xml:space="preserve">DESPESAS NÃO COMPUTADAS (II) (§ 1º do art. 19 da LRF) </t>
  </si>
  <si>
    <t>PODER JUDICIÁRIO</t>
  </si>
  <si>
    <t>TRIBUNAL DE JUSTIÇA DO ESTADO DO ACRE</t>
  </si>
  <si>
    <t>Alzenir Pinheiro de Carvalho</t>
  </si>
  <si>
    <t xml:space="preserve">   % SOBRE A RCL AJUSTADA</t>
  </si>
  <si>
    <t>Vencimentos, Vantagens e Outras Despesas Variáveis</t>
  </si>
  <si>
    <t>Obrigações Patronais</t>
  </si>
  <si>
    <t>Aposentadorias, Reserva e Reformas</t>
  </si>
  <si>
    <t>Pensões</t>
  </si>
  <si>
    <t xml:space="preserve"> LRF, art. 48 - Anexo 6</t>
  </si>
  <si>
    <t>RECEITA CORRENTE LÍQUIDA</t>
  </si>
  <si>
    <t>VALOR ATÉ O QUADRIMESTRE/SEMESTRE</t>
  </si>
  <si>
    <t>% SOBRE A RCL AJUSTADA</t>
  </si>
  <si>
    <t>Despesa Total com Pessoal - DTP</t>
  </si>
  <si>
    <t>Limite Máximo (incisos I, II e III, art. 20 da LRF) - &lt;%&gt;</t>
  </si>
  <si>
    <t>Limite Prudencial (parágrafo único, art. 22 da LRF) - &lt;%&gt;</t>
  </si>
  <si>
    <t>Limite de Alerta (inciso II do §1º do art. 59 da LRF) - &lt;%&gt;</t>
  </si>
  <si>
    <t>RESTOS A PAGAR</t>
  </si>
  <si>
    <t>INSCRIÇÃO EM RESTOS A PAGAR NÃO PROCESSADOS DO EXERCÍCIO</t>
  </si>
  <si>
    <t>EM RESTOS A PAGAR NÃO PROCESSADOS</t>
  </si>
  <si>
    <t>Valor Total</t>
  </si>
  <si>
    <t>DEMONSTRATIVO SIMPLIFICADO DO RELATÓRIO DE GESTÃO FISCAL</t>
  </si>
  <si>
    <t>DEMONSTRATIVO DA DISPONIBILIDADE DE CAIXA E DOS RESTOS A PAGAR</t>
  </si>
  <si>
    <t xml:space="preserve"> RGF – ANEXO 5 (LRF, art. 55, Inciso III, alínea "a")</t>
  </si>
  <si>
    <t>IDENTIFICAÇÃO DOS RECURSOS</t>
  </si>
  <si>
    <t xml:space="preserve">DISPONIBILIDADE DE CAIXA BRUTA </t>
  </si>
  <si>
    <t>OBRIGAÇÕES FINANCEIRAS</t>
  </si>
  <si>
    <r>
      <t>DISPONIBILIDADE DE CAIXA LÍQUIDA (ANTES DA INSCRIÇÃO EM RESTOS A PAGAR NÃO PROCESSADOS DO EXERCÍCIO)</t>
    </r>
    <r>
      <rPr>
        <b/>
        <sz val="6"/>
        <rFont val="Times New Roman"/>
        <family val="1"/>
      </rPr>
      <t>1</t>
    </r>
  </si>
  <si>
    <t>RESTOS A PAGAR EMPENHADOS E NÃO LIQUIDADOS DO EXERCÍCIO</t>
  </si>
  <si>
    <t>EMPENHOS NÃO LIQUIDADOS CANCELADOS (NÃO INSCRITOS POR INSUFICIÊNCIA FINANCEIRA)</t>
  </si>
  <si>
    <t xml:space="preserve">Restos a Pagar Liquidados e Não Pagos </t>
  </si>
  <si>
    <t>Restos a Pagar Empenhados e Não Liquidados de Exercícios Anteriores</t>
  </si>
  <si>
    <t>Demais Obrigaçãoes Fianceiras</t>
  </si>
  <si>
    <t>De Exercícios Anteriores</t>
  </si>
  <si>
    <t>Do Exercício</t>
  </si>
  <si>
    <t>(c)</t>
  </si>
  <si>
    <t>(d)</t>
  </si>
  <si>
    <t>(e)</t>
  </si>
  <si>
    <t>TOTAL (III) = (I + II)</t>
  </si>
  <si>
    <t>200 - RECURSOS DE CONVÊNIO</t>
  </si>
  <si>
    <t>700 - RECURSOS PRÓPRIOS INDIRETOS - FUNEJ</t>
  </si>
  <si>
    <t>100 - RECURSOS DE CONVÊNIO - CONTRAPARTIDA</t>
  </si>
  <si>
    <t>700 - RECURSOS PRÓPRIOS INDIRETOS - FECOM</t>
  </si>
  <si>
    <t>700 - RECURSOS PRÓPRIOS INDIRETOS - FUNSEG</t>
  </si>
  <si>
    <t>(f) = (a – (b + c + d + e))</t>
  </si>
  <si>
    <t>INSCRITAS EM RESTOS A PAGAR</t>
  </si>
  <si>
    <t>DISPONIBILIDADE DE CAIXA LÍQUIDA (ANTES DA INSCRIÇÃO EM RESTOS A PAGAR NÃO PROCESSADOS DO EXERCÍCIO) h = (f - g)</t>
  </si>
  <si>
    <t>DISPONIBILIDADE DE CAIXA LÍQUIDA (APÓS DA INSCRIÇÃO EM RESTOS A PAGAR NÃO PROCESSADOS DO EXERCÍCIO)</t>
  </si>
  <si>
    <t>TOTAL DOS RECURSOS NÃO VINCULADOS (I)</t>
  </si>
  <si>
    <t>Recursos Ordinários (100 - RECURSOS PRÓPRIOS - ADMINISTRAÇÃO)</t>
  </si>
  <si>
    <t>Outros Recursos Não Vinculados</t>
  </si>
  <si>
    <t>TOTAL DOS RECURSOS VINCULADOS (II)</t>
  </si>
  <si>
    <t>Outros Recursos Vinculados</t>
  </si>
  <si>
    <t>Decorrentes de Decisão Judicial de período anterior ao da apuração</t>
  </si>
  <si>
    <t>Despesas de Exercícios Anteriores de período anterior ao da apuração</t>
  </si>
  <si>
    <r>
      <t xml:space="preserve">(-) Transferências obrigatórias da União relativas às emendas individuais (art. 166-A, §1º, da CF) (V) </t>
    </r>
    <r>
      <rPr>
        <sz val="12"/>
        <rFont val="Calibri"/>
        <family val="2"/>
      </rPr>
      <t xml:space="preserve">  </t>
    </r>
  </si>
  <si>
    <r>
      <t xml:space="preserve">(-) Transferências obrigatórias da União relativas às emendas de bancada (art. 166-A, §16, da CF) (VI) </t>
    </r>
    <r>
      <rPr>
        <sz val="12"/>
        <rFont val="Calibri"/>
        <family val="2"/>
      </rPr>
      <t xml:space="preserve">  </t>
    </r>
  </si>
  <si>
    <t>= 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</si>
  <si>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</si>
  <si>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</si>
  <si>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</si>
  <si>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</si>
  <si>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-</t>
  </si>
  <si>
    <t>FONTE: Sistema de Administração Financeira e Patrimonial do Judiciário do Estado do Acre – GRP e Demonstrativo da Receita Corrente Liquida do Estado do Acre; Unidade Responsável: Gerência de Contabilidade; Data da Emissão: 28/01/2021,  às 13h</t>
  </si>
  <si>
    <t>01/2021</t>
  </si>
  <si>
    <t>02/2021</t>
  </si>
  <si>
    <t>03/2021</t>
  </si>
  <si>
    <t>04/2021</t>
  </si>
  <si>
    <r>
      <rPr>
        <b/>
        <sz val="12"/>
        <rFont val="Times New Roman"/>
        <family val="1"/>
      </rPr>
      <t>Outras despesas de pessoal decorrentes de contratos de terceirização ou de contratação de forma indireta</t>
    </r>
    <r>
      <rPr>
        <sz val="12"/>
        <rFont val="Times New Roman"/>
        <family val="1"/>
      </rPr>
      <t xml:space="preserve"> (§ 1º do art. 18 da LRF)</t>
    </r>
  </si>
  <si>
    <t>Rodrigo Roesler</t>
  </si>
  <si>
    <t>Despesa com Pessoal não executada Orçamentariamente</t>
  </si>
  <si>
    <t>05/2021</t>
  </si>
  <si>
    <t>06/2021</t>
  </si>
  <si>
    <t>07/2021</t>
  </si>
  <si>
    <t>08/2021</t>
  </si>
  <si>
    <t>09/2021</t>
  </si>
  <si>
    <t>10/2021</t>
  </si>
  <si>
    <t>11/2021</t>
  </si>
  <si>
    <t>12/2021</t>
  </si>
  <si>
    <t>JAN/2021 a DEZ/2021</t>
  </si>
  <si>
    <t xml:space="preserve">  Keuly Tavares Queiroz Costa</t>
  </si>
  <si>
    <t xml:space="preserve"> Diretora de Finanças  </t>
  </si>
  <si>
    <t>JAN/2021 A DEZ/2021</t>
  </si>
  <si>
    <t>Diretora de Finanças</t>
  </si>
  <si>
    <t>JANEIRO/2021 a DEZEMBRO/2021</t>
  </si>
  <si>
    <t xml:space="preserve">  </t>
  </si>
  <si>
    <t>Receita Corrente Líquida Ajustada</t>
  </si>
  <si>
    <t>Presidente em exercício.</t>
  </si>
  <si>
    <r>
      <rPr>
        <sz val="10"/>
        <rFont val="Times New Roman"/>
        <family val="1"/>
      </rPr>
      <t>Desembargador</t>
    </r>
    <r>
      <rPr>
        <b/>
        <sz val="10"/>
        <rFont val="Times New Roman"/>
        <family val="1"/>
      </rPr>
      <t xml:space="preserve"> Roberto Barros dos Santos</t>
    </r>
  </si>
  <si>
    <t>Gerente de Contabilidade/CRC/AC-002125/O-2</t>
  </si>
  <si>
    <t>Auditor-Chefe da Auditoria Interna</t>
  </si>
  <si>
    <r>
      <rPr>
        <sz val="22"/>
        <rFont val="Times New Roman"/>
        <family val="1"/>
      </rPr>
      <t>Desembargadora</t>
    </r>
    <r>
      <rPr>
        <b/>
        <sz val="22"/>
        <rFont val="Times New Roman"/>
        <family val="1"/>
      </rPr>
      <t xml:space="preserve"> Regina Ferrari</t>
    </r>
  </si>
  <si>
    <t>Presidente</t>
  </si>
  <si>
    <t>Samya Ester Gouveia</t>
  </si>
  <si>
    <t>Republicado por incorreção do valor da linha Inativos e Pensionistas com Recursos Vinculados, no mês de março.</t>
  </si>
  <si>
    <r>
      <rPr>
        <sz val="10"/>
        <rFont val="Times New Roman"/>
        <family val="1"/>
      </rPr>
      <t xml:space="preserve">Desembargadora </t>
    </r>
    <r>
      <rPr>
        <b/>
        <sz val="10"/>
        <rFont val="Times New Roman"/>
        <family val="1"/>
      </rPr>
      <t>Regina Ferrari</t>
    </r>
  </si>
  <si>
    <t>Republicado por incorreção do valor e do percentual da linha "Despesa Total com Pessoal - DTP".</t>
  </si>
  <si>
    <t>FONTE: Sistema de Administração Financeira e Patrimonial do Judiciário do Estado do Acre – GRP e Demonstrativo da Receita Corrente Liquida do Estado do Acre; Unidade Responsável: Gerência de Contabilidade; Data da Emissão: 31/03/2023, ÀS 11h.</t>
  </si>
  <si>
    <t>FONTE: Sistema de Administração Financeira e Patrimonial do Judiciário do Estado do Acre – GRP e Demonstrativo da Receita Corrente Liquida do Estado do Acre; Unidade Responsável: Gerência de Contabilidade; Data da Emissão: 31/03/2023,  às 11h.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</si>
</sst>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#,##0.00_ ;[Red]\-#,##0.00\ "/>
    <numFmt numFmtId="170" formatCode="0.0%"/>
    <numFmt numFmtId="171" formatCode="_-* #,##0.000_-;\-* #,##0.0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(&quot;R$ &quot;* #,##0_);_(&quot;R$ &quot;* \(#,##0\);_(&quot;R$ &quot;* &quot;-&quot;_);_(@_)"/>
    <numFmt numFmtId="182" formatCode="_(* #,##0_);_(* \(#,##0\);_(* &quot;-&quot;_);_(@_)"/>
    <numFmt numFmtId="183" formatCode="_(&quot;R$ &quot;* #,##0.00_);_(&quot;R$ &quot;* \(#,##0.00\);_(&quot;R$ &quot;* &quot;-&quot;??_);_(@_)"/>
    <numFmt numFmtId="184" formatCode="_(* #,##0.00_);_(* \(#,##0.00\);_(* &quot;-&quot;??_);_(@_)"/>
    <numFmt numFmtId="185" formatCode="#,##0.00_ ;\-#,##0.00\ "/>
    <numFmt numFmtId="186" formatCode="#,##0.00;[Red]#,##0.00"/>
    <numFmt numFmtId="187" formatCode="_-* #,##0.0000_-;\-* #,##0.0000_-;_-* &quot;-&quot;??_-;_-@_-"/>
    <numFmt numFmtId="188" formatCode="_-* #,##0.0_-;\-* #,##0.0_-;_-* &quot;-&quot;??_-;_-@_-"/>
    <numFmt numFmtId="189" formatCode="_-* #,##0_-;\-* #,##0_-;_-* &quot;-&quot;??_-;_-@_-"/>
    <numFmt numFmtId="190" formatCode="#,##0.000"/>
    <numFmt numFmtId="191" formatCode="#,##0.0000"/>
    <numFmt numFmtId="192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2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50" applyNumberFormat="1" applyFont="1" applyFill="1" applyBorder="1" applyAlignment="1">
      <alignment/>
      <protection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 indent="1"/>
    </xf>
    <xf numFmtId="0" fontId="2" fillId="33" borderId="12" xfId="50" applyNumberFormat="1" applyFont="1" applyFill="1" applyBorder="1" applyAlignment="1">
      <alignment horizontal="center"/>
      <protection/>
    </xf>
    <xf numFmtId="0" fontId="2" fillId="33" borderId="12" xfId="50" applyNumberFormat="1" applyFont="1" applyFill="1" applyBorder="1" applyAlignment="1">
      <alignment/>
      <protection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right"/>
    </xf>
    <xf numFmtId="0" fontId="11" fillId="33" borderId="13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11" fillId="33" borderId="15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164" fontId="10" fillId="0" borderId="19" xfId="0" applyNumberFormat="1" applyFont="1" applyBorder="1" applyAlignment="1">
      <alignment horizontal="right"/>
    </xf>
    <xf numFmtId="0" fontId="11" fillId="33" borderId="2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1" fillId="33" borderId="11" xfId="50" applyFont="1" applyFill="1" applyBorder="1" applyAlignment="1">
      <alignment horizontal="center"/>
      <protection/>
    </xf>
    <xf numFmtId="0" fontId="4" fillId="0" borderId="0" xfId="50" applyNumberFormat="1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33" borderId="12" xfId="0" applyNumberFormat="1" applyFont="1" applyFill="1" applyBorder="1" applyAlignment="1">
      <alignment/>
    </xf>
    <xf numFmtId="0" fontId="11" fillId="0" borderId="22" xfId="0" applyFont="1" applyBorder="1" applyAlignment="1">
      <alignment horizontal="left"/>
    </xf>
    <xf numFmtId="0" fontId="10" fillId="0" borderId="21" xfId="50" applyFont="1" applyBorder="1" applyAlignment="1">
      <alignment horizontal="left" vertical="center"/>
      <protection/>
    </xf>
    <xf numFmtId="0" fontId="10" fillId="0" borderId="10" xfId="50" applyFont="1" applyBorder="1" applyAlignment="1">
      <alignment horizontal="left" vertical="center"/>
      <protection/>
    </xf>
    <xf numFmtId="0" fontId="10" fillId="0" borderId="10" xfId="50" applyFont="1" applyFill="1" applyBorder="1" applyAlignment="1">
      <alignment horizontal="left" vertical="center"/>
      <protection/>
    </xf>
    <xf numFmtId="0" fontId="11" fillId="0" borderId="12" xfId="0" applyFont="1" applyBorder="1" applyAlignment="1">
      <alignment horizontal="left"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11" fillId="33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20" xfId="50" applyFont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right"/>
    </xf>
    <xf numFmtId="0" fontId="10" fillId="0" borderId="23" xfId="50" applyFont="1" applyBorder="1" applyAlignment="1">
      <alignment horizontal="left" vertical="center"/>
      <protection/>
    </xf>
    <xf numFmtId="0" fontId="56" fillId="0" borderId="0" xfId="0" applyFont="1" applyAlignment="1">
      <alignment/>
    </xf>
    <xf numFmtId="49" fontId="2" fillId="0" borderId="2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top" wrapText="1"/>
    </xf>
    <xf numFmtId="43" fontId="4" fillId="0" borderId="12" xfId="50" applyNumberFormat="1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/>
    </xf>
    <xf numFmtId="4" fontId="4" fillId="0" borderId="0" xfId="50" applyNumberFormat="1" applyFont="1" applyFill="1" applyBorder="1" applyAlignment="1">
      <alignment horizontal="left" wrapText="1"/>
      <protection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1" fillId="33" borderId="1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43" fontId="11" fillId="0" borderId="12" xfId="0" applyNumberFormat="1" applyFont="1" applyFill="1" applyBorder="1" applyAlignment="1">
      <alignment horizontal="right" wrapText="1"/>
    </xf>
    <xf numFmtId="43" fontId="10" fillId="0" borderId="21" xfId="0" applyNumberFormat="1" applyFont="1" applyFill="1" applyBorder="1" applyAlignment="1">
      <alignment horizontal="right" wrapText="1"/>
    </xf>
    <xf numFmtId="43" fontId="11" fillId="0" borderId="24" xfId="0" applyNumberFormat="1" applyFont="1" applyFill="1" applyBorder="1" applyAlignment="1">
      <alignment horizontal="right" wrapText="1"/>
    </xf>
    <xf numFmtId="43" fontId="11" fillId="0" borderId="21" xfId="0" applyNumberFormat="1" applyFont="1" applyFill="1" applyBorder="1" applyAlignment="1">
      <alignment horizontal="right" wrapText="1"/>
    </xf>
    <xf numFmtId="43" fontId="10" fillId="0" borderId="22" xfId="0" applyNumberFormat="1" applyFont="1" applyFill="1" applyBorder="1" applyAlignment="1">
      <alignment horizontal="right" wrapText="1"/>
    </xf>
    <xf numFmtId="43" fontId="10" fillId="0" borderId="21" xfId="0" applyNumberFormat="1" applyFont="1" applyFill="1" applyBorder="1" applyAlignment="1">
      <alignment horizontal="right"/>
    </xf>
    <xf numFmtId="43" fontId="10" fillId="0" borderId="20" xfId="0" applyNumberFormat="1" applyFont="1" applyFill="1" applyBorder="1" applyAlignment="1">
      <alignment horizontal="right" wrapText="1"/>
    </xf>
    <xf numFmtId="43" fontId="11" fillId="0" borderId="12" xfId="63" applyNumberFormat="1" applyFont="1" applyFill="1" applyBorder="1" applyAlignment="1">
      <alignment horizontal="right" wrapText="1"/>
    </xf>
    <xf numFmtId="43" fontId="10" fillId="0" borderId="21" xfId="63" applyNumberFormat="1" applyFont="1" applyFill="1" applyBorder="1" applyAlignment="1">
      <alignment horizontal="right" wrapText="1"/>
    </xf>
    <xf numFmtId="43" fontId="11" fillId="0" borderId="21" xfId="63" applyNumberFormat="1" applyFont="1" applyFill="1" applyBorder="1" applyAlignment="1">
      <alignment horizontal="right" wrapText="1"/>
    </xf>
    <xf numFmtId="43" fontId="10" fillId="0" borderId="21" xfId="63" applyNumberFormat="1" applyFont="1" applyFill="1" applyBorder="1" applyAlignment="1">
      <alignment horizontal="right"/>
    </xf>
    <xf numFmtId="43" fontId="10" fillId="0" borderId="10" xfId="63" applyNumberFormat="1" applyFont="1" applyFill="1" applyBorder="1" applyAlignment="1">
      <alignment horizontal="right" wrapText="1"/>
    </xf>
    <xf numFmtId="43" fontId="11" fillId="0" borderId="10" xfId="63" applyNumberFormat="1" applyFont="1" applyFill="1" applyBorder="1" applyAlignment="1">
      <alignment horizontal="right" wrapText="1"/>
    </xf>
    <xf numFmtId="43" fontId="10" fillId="0" borderId="10" xfId="63" applyNumberFormat="1" applyFont="1" applyFill="1" applyBorder="1" applyAlignment="1">
      <alignment horizontal="right"/>
    </xf>
    <xf numFmtId="43" fontId="10" fillId="0" borderId="10" xfId="0" applyNumberFormat="1" applyFont="1" applyFill="1" applyBorder="1" applyAlignment="1">
      <alignment horizontal="right" wrapText="1"/>
    </xf>
    <xf numFmtId="43" fontId="11" fillId="0" borderId="10" xfId="0" applyNumberFormat="1" applyFont="1" applyFill="1" applyBorder="1" applyAlignment="1">
      <alignment horizontal="right" wrapText="1"/>
    </xf>
    <xf numFmtId="43" fontId="11" fillId="33" borderId="12" xfId="0" applyNumberFormat="1" applyFont="1" applyFill="1" applyBorder="1" applyAlignment="1">
      <alignment horizontal="left"/>
    </xf>
    <xf numFmtId="43" fontId="11" fillId="33" borderId="12" xfId="0" applyNumberFormat="1" applyFont="1" applyFill="1" applyBorder="1" applyAlignment="1">
      <alignment horizontal="right"/>
    </xf>
    <xf numFmtId="186" fontId="10" fillId="0" borderId="13" xfId="0" applyNumberFormat="1" applyFont="1" applyFill="1" applyBorder="1" applyAlignment="1">
      <alignment horizontal="right"/>
    </xf>
    <xf numFmtId="43" fontId="10" fillId="0" borderId="11" xfId="63" applyFont="1" applyFill="1" applyBorder="1" applyAlignment="1">
      <alignment/>
    </xf>
    <xf numFmtId="10" fontId="10" fillId="0" borderId="11" xfId="0" applyNumberFormat="1" applyFont="1" applyFill="1" applyBorder="1" applyAlignment="1">
      <alignment/>
    </xf>
    <xf numFmtId="43" fontId="10" fillId="0" borderId="23" xfId="63" applyFont="1" applyFill="1" applyBorder="1" applyAlignment="1">
      <alignment/>
    </xf>
    <xf numFmtId="10" fontId="10" fillId="0" borderId="23" xfId="0" applyNumberFormat="1" applyFont="1" applyFill="1" applyBorder="1" applyAlignment="1">
      <alignment/>
    </xf>
    <xf numFmtId="43" fontId="10" fillId="0" borderId="23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justify" vertical="justify" wrapText="1"/>
    </xf>
    <xf numFmtId="0" fontId="2" fillId="33" borderId="15" xfId="50" applyNumberFormat="1" applyFont="1" applyFill="1" applyBorder="1" applyAlignment="1">
      <alignment horizontal="left"/>
      <protection/>
    </xf>
    <xf numFmtId="0" fontId="2" fillId="34" borderId="15" xfId="50" applyNumberFormat="1" applyFont="1" applyFill="1" applyBorder="1" applyAlignment="1">
      <alignment horizontal="left"/>
      <protection/>
    </xf>
    <xf numFmtId="0" fontId="2" fillId="34" borderId="15" xfId="50" applyNumberFormat="1" applyFont="1" applyFill="1" applyBorder="1" applyAlignment="1">
      <alignment horizontal="left" wrapText="1"/>
      <protection/>
    </xf>
    <xf numFmtId="0" fontId="4" fillId="34" borderId="15" xfId="50" applyNumberFormat="1" applyFont="1" applyFill="1" applyBorder="1" applyAlignment="1">
      <alignment horizontal="left" wrapText="1"/>
      <protection/>
    </xf>
    <xf numFmtId="49" fontId="4" fillId="34" borderId="15" xfId="50" applyNumberFormat="1" applyFont="1" applyFill="1" applyBorder="1" applyAlignment="1">
      <alignment horizontal="left" wrapText="1"/>
      <protection/>
    </xf>
    <xf numFmtId="43" fontId="2" fillId="0" borderId="12" xfId="50" applyNumberFormat="1" applyFont="1" applyFill="1" applyBorder="1" applyAlignment="1">
      <alignment/>
      <protection/>
    </xf>
    <xf numFmtId="4" fontId="4" fillId="0" borderId="12" xfId="0" applyNumberFormat="1" applyFont="1" applyFill="1" applyBorder="1" applyAlignment="1">
      <alignment/>
    </xf>
    <xf numFmtId="4" fontId="4" fillId="0" borderId="12" xfId="50" applyNumberFormat="1" applyFont="1" applyFill="1" applyBorder="1" applyAlignment="1">
      <alignment/>
      <protection/>
    </xf>
    <xf numFmtId="43" fontId="4" fillId="0" borderId="12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" fillId="34" borderId="15" xfId="50" applyNumberFormat="1" applyFont="1" applyFill="1" applyBorder="1" applyAlignment="1">
      <alignment horizontal="left"/>
      <protection/>
    </xf>
    <xf numFmtId="0" fontId="2" fillId="34" borderId="15" xfId="50" applyNumberFormat="1" applyFont="1" applyFill="1" applyBorder="1" applyAlignment="1">
      <alignment horizontal="left" wrapText="1"/>
      <protection/>
    </xf>
    <xf numFmtId="0" fontId="4" fillId="34" borderId="15" xfId="50" applyNumberFormat="1" applyFont="1" applyFill="1" applyBorder="1" applyAlignment="1">
      <alignment horizontal="left" wrapText="1"/>
      <protection/>
    </xf>
    <xf numFmtId="49" fontId="4" fillId="34" borderId="15" xfId="50" applyNumberFormat="1" applyFont="1" applyFill="1" applyBorder="1" applyAlignment="1">
      <alignment horizontal="left" wrapText="1"/>
      <protection/>
    </xf>
    <xf numFmtId="0" fontId="2" fillId="33" borderId="15" xfId="5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0" borderId="0" xfId="0" applyFont="1" applyAlignment="1">
      <alignment horizontal="center"/>
    </xf>
    <xf numFmtId="10" fontId="2" fillId="3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33" borderId="14" xfId="50" applyNumberFormat="1" applyFont="1" applyFill="1" applyBorder="1" applyAlignment="1">
      <alignment horizontal="left"/>
      <protection/>
    </xf>
    <xf numFmtId="0" fontId="2" fillId="33" borderId="13" xfId="50" applyNumberFormat="1" applyFont="1" applyFill="1" applyBorder="1" applyAlignment="1">
      <alignment horizontal="left"/>
      <protection/>
    </xf>
    <xf numFmtId="0" fontId="2" fillId="33" borderId="15" xfId="50" applyNumberFormat="1" applyFont="1" applyFill="1" applyBorder="1" applyAlignment="1">
      <alignment horizontal="left"/>
      <protection/>
    </xf>
    <xf numFmtId="0" fontId="4" fillId="0" borderId="0" xfId="50" applyNumberFormat="1" applyFont="1" applyFill="1" applyBorder="1" applyAlignment="1">
      <alignment horizontal="left"/>
      <protection/>
    </xf>
    <xf numFmtId="0" fontId="2" fillId="34" borderId="14" xfId="50" applyNumberFormat="1" applyFont="1" applyFill="1" applyBorder="1" applyAlignment="1">
      <alignment horizontal="left"/>
      <protection/>
    </xf>
    <xf numFmtId="0" fontId="2" fillId="34" borderId="13" xfId="50" applyNumberFormat="1" applyFont="1" applyFill="1" applyBorder="1" applyAlignment="1">
      <alignment horizontal="left"/>
      <protection/>
    </xf>
    <xf numFmtId="0" fontId="2" fillId="34" borderId="15" xfId="50" applyNumberFormat="1" applyFont="1" applyFill="1" applyBorder="1" applyAlignment="1">
      <alignment horizontal="left"/>
      <protection/>
    </xf>
    <xf numFmtId="0" fontId="2" fillId="34" borderId="14" xfId="50" applyNumberFormat="1" applyFont="1" applyFill="1" applyBorder="1" applyAlignment="1">
      <alignment horizontal="left" wrapText="1"/>
      <protection/>
    </xf>
    <xf numFmtId="0" fontId="2" fillId="34" borderId="13" xfId="50" applyNumberFormat="1" applyFont="1" applyFill="1" applyBorder="1" applyAlignment="1">
      <alignment horizontal="left" wrapText="1"/>
      <protection/>
    </xf>
    <xf numFmtId="0" fontId="2" fillId="34" borderId="15" xfId="50" applyNumberFormat="1" applyFont="1" applyFill="1" applyBorder="1" applyAlignment="1">
      <alignment horizontal="left" wrapText="1"/>
      <protection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50" applyNumberFormat="1" applyFont="1" applyFill="1" applyBorder="1" applyAlignment="1">
      <alignment horizontal="left" wrapText="1"/>
      <protection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4" fillId="34" borderId="14" xfId="50" applyNumberFormat="1" applyFont="1" applyFill="1" applyBorder="1" applyAlignment="1">
      <alignment horizontal="left" wrapText="1"/>
      <protection/>
    </xf>
    <xf numFmtId="0" fontId="4" fillId="34" borderId="13" xfId="50" applyNumberFormat="1" applyFont="1" applyFill="1" applyBorder="1" applyAlignment="1">
      <alignment horizontal="left" wrapText="1"/>
      <protection/>
    </xf>
    <xf numFmtId="0" fontId="4" fillId="34" borderId="15" xfId="50" applyNumberFormat="1" applyFont="1" applyFill="1" applyBorder="1" applyAlignment="1">
      <alignment horizontal="left" wrapText="1"/>
      <protection/>
    </xf>
    <xf numFmtId="49" fontId="4" fillId="34" borderId="14" xfId="50" applyNumberFormat="1" applyFont="1" applyFill="1" applyBorder="1" applyAlignment="1">
      <alignment horizontal="left" wrapText="1"/>
      <protection/>
    </xf>
    <xf numFmtId="49" fontId="4" fillId="34" borderId="13" xfId="50" applyNumberFormat="1" applyFont="1" applyFill="1" applyBorder="1" applyAlignment="1">
      <alignment horizontal="left" wrapText="1"/>
      <protection/>
    </xf>
    <xf numFmtId="49" fontId="4" fillId="34" borderId="15" xfId="50" applyNumberFormat="1" applyFont="1" applyFill="1" applyBorder="1" applyAlignment="1">
      <alignment horizontal="left" wrapText="1"/>
      <protection/>
    </xf>
    <xf numFmtId="0" fontId="9" fillId="0" borderId="0" xfId="0" applyNumberFormat="1" applyFont="1" applyFill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33" borderId="2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50" applyFont="1" applyFill="1" applyBorder="1" applyAlignment="1">
      <alignment horizontal="center" vertical="center" wrapText="1"/>
      <protection/>
    </xf>
    <xf numFmtId="0" fontId="11" fillId="33" borderId="11" xfId="50" applyFont="1" applyFill="1" applyBorder="1" applyAlignment="1">
      <alignment horizontal="center" vertical="center" wrapText="1"/>
      <protection/>
    </xf>
    <xf numFmtId="0" fontId="11" fillId="33" borderId="12" xfId="50" applyFont="1" applyFill="1" applyBorder="1" applyAlignment="1">
      <alignment horizontal="center" vertical="center" wrapText="1"/>
      <protection/>
    </xf>
    <xf numFmtId="0" fontId="11" fillId="33" borderId="21" xfId="50" applyFont="1" applyFill="1" applyBorder="1" applyAlignment="1">
      <alignment horizontal="center" vertical="center" wrapText="1"/>
      <protection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0" borderId="18" xfId="50" applyNumberFormat="1" applyFont="1" applyFill="1" applyBorder="1" applyAlignment="1">
      <alignment horizontal="left" vertical="justify" wrapText="1"/>
      <protection/>
    </xf>
    <xf numFmtId="0" fontId="10" fillId="0" borderId="0" xfId="0" applyNumberFormat="1" applyFont="1" applyFill="1" applyBorder="1" applyAlignment="1">
      <alignment horizontal="left"/>
    </xf>
    <xf numFmtId="0" fontId="11" fillId="33" borderId="14" xfId="0" applyNumberFormat="1" applyFont="1" applyFill="1" applyBorder="1" applyAlignment="1">
      <alignment horizontal="center"/>
    </xf>
    <xf numFmtId="0" fontId="11" fillId="33" borderId="1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1" fillId="33" borderId="21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1" fillId="33" borderId="22" xfId="0" applyNumberFormat="1" applyFont="1" applyFill="1" applyBorder="1" applyAlignment="1">
      <alignment horizontal="center" vertical="center" wrapText="1"/>
    </xf>
    <xf numFmtId="0" fontId="11" fillId="33" borderId="2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2 2" xfId="65"/>
    <cellStyle name="Vírgula 3" xfId="66"/>
    <cellStyle name="Vírgula 3 2" xfId="67"/>
    <cellStyle name="Vírgula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1"/>
  <sheetViews>
    <sheetView tabSelected="1" zoomScale="40" zoomScaleNormal="40" zoomScaleSheetLayoutView="30" workbookViewId="0" topLeftCell="A1">
      <selection activeCell="A15" sqref="A15:O15"/>
    </sheetView>
  </sheetViews>
  <sheetFormatPr defaultColWidth="9.28125" defaultRowHeight="11.25" customHeight="1"/>
  <cols>
    <col min="1" max="1" width="83.140625" style="9" customWidth="1"/>
    <col min="2" max="13" width="21.57421875" style="9" customWidth="1"/>
    <col min="14" max="14" width="29.00390625" style="9" bestFit="1" customWidth="1"/>
    <col min="15" max="15" width="47.7109375" style="9" bestFit="1" customWidth="1"/>
    <col min="16" max="16384" width="9.28125" style="2" customWidth="1"/>
  </cols>
  <sheetData>
    <row r="3" spans="1:15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6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5" customHeight="1">
      <c r="A5" s="159" t="s">
        <v>24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ht="15" customHeight="1">
      <c r="A6" s="159" t="s">
        <v>25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6.5" customHeight="1">
      <c r="A9" s="160" t="s">
        <v>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6.5" customHeight="1">
      <c r="A10" s="161" t="s">
        <v>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</row>
    <row r="11" spans="1:15" ht="16.5" customHeight="1">
      <c r="A11" s="160" t="s">
        <v>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5.75" customHeight="1">
      <c r="A12" s="161" t="s">
        <v>107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</row>
    <row r="13" spans="1:15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4" t="s">
        <v>17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>
        <v>1</v>
      </c>
    </row>
    <row r="15" spans="1:15" ht="18.75" customHeight="1">
      <c r="A15" s="162" t="s">
        <v>10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</row>
    <row r="16" spans="1:15" ht="21.75" customHeight="1">
      <c r="A16" s="165" t="s">
        <v>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7"/>
    </row>
    <row r="17" spans="1:15" ht="15.75" customHeight="1">
      <c r="A17" s="170" t="s">
        <v>4</v>
      </c>
      <c r="B17" s="156" t="s">
        <v>87</v>
      </c>
      <c r="C17" s="156" t="s">
        <v>88</v>
      </c>
      <c r="D17" s="156" t="s">
        <v>89</v>
      </c>
      <c r="E17" s="156" t="s">
        <v>90</v>
      </c>
      <c r="F17" s="156" t="s">
        <v>94</v>
      </c>
      <c r="G17" s="156" t="s">
        <v>95</v>
      </c>
      <c r="H17" s="156" t="s">
        <v>96</v>
      </c>
      <c r="I17" s="156" t="s">
        <v>97</v>
      </c>
      <c r="J17" s="156" t="s">
        <v>98</v>
      </c>
      <c r="K17" s="156" t="s">
        <v>99</v>
      </c>
      <c r="L17" s="156" t="s">
        <v>100</v>
      </c>
      <c r="M17" s="156" t="s">
        <v>101</v>
      </c>
      <c r="N17" s="71" t="s">
        <v>16</v>
      </c>
      <c r="O17" s="80" t="s">
        <v>68</v>
      </c>
    </row>
    <row r="18" spans="1:15" ht="18" customHeight="1">
      <c r="A18" s="171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72" t="s">
        <v>18</v>
      </c>
      <c r="O18" s="80" t="s">
        <v>11</v>
      </c>
    </row>
    <row r="19" spans="1:15" ht="17.25" customHeight="1">
      <c r="A19" s="171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72" t="s">
        <v>19</v>
      </c>
      <c r="O19" s="81" t="s">
        <v>20</v>
      </c>
    </row>
    <row r="20" spans="1:15" ht="15.75">
      <c r="A20" s="172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73" t="s">
        <v>12</v>
      </c>
      <c r="O20" s="82" t="s">
        <v>13</v>
      </c>
    </row>
    <row r="21" spans="1:15" ht="27.75" customHeight="1">
      <c r="A21" s="115" t="s">
        <v>6</v>
      </c>
      <c r="B21" s="116">
        <f aca="true" t="shared" si="0" ref="B21:I21">B22+B25+B28</f>
        <v>21939242.28</v>
      </c>
      <c r="C21" s="116">
        <f t="shared" si="0"/>
        <v>20509179.07</v>
      </c>
      <c r="D21" s="116">
        <f t="shared" si="0"/>
        <v>20011661.02</v>
      </c>
      <c r="E21" s="116">
        <f t="shared" si="0"/>
        <v>30168790.96</v>
      </c>
      <c r="F21" s="116">
        <f t="shared" si="0"/>
        <v>21265220.98</v>
      </c>
      <c r="G21" s="116">
        <f t="shared" si="0"/>
        <v>24279169.92</v>
      </c>
      <c r="H21" s="116">
        <f t="shared" si="0"/>
        <v>20078723.24</v>
      </c>
      <c r="I21" s="116">
        <f t="shared" si="0"/>
        <v>24374948.92</v>
      </c>
      <c r="J21" s="116">
        <f>J22+J25+J28</f>
        <v>20061984.39</v>
      </c>
      <c r="K21" s="116">
        <f>K22+K25+K28</f>
        <v>21075005.36</v>
      </c>
      <c r="L21" s="116">
        <f>L22+L25+L28</f>
        <v>21535228.65</v>
      </c>
      <c r="M21" s="116">
        <f>M22+M25+M28</f>
        <v>40553353.5</v>
      </c>
      <c r="N21" s="116">
        <f aca="true" t="shared" si="1" ref="N21:N34">SUM(B21:M21)</f>
        <v>285852508.29</v>
      </c>
      <c r="O21" s="117">
        <f>O22+O25+O28+O29</f>
        <v>7537370.91</v>
      </c>
    </row>
    <row r="22" spans="1:15" ht="27.75" customHeight="1">
      <c r="A22" s="112" t="s">
        <v>21</v>
      </c>
      <c r="B22" s="13">
        <f aca="true" t="shared" si="2" ref="B22:M22">SUM(B23:B24)</f>
        <v>17849762.39</v>
      </c>
      <c r="C22" s="13">
        <f t="shared" si="2"/>
        <v>16334421.28</v>
      </c>
      <c r="D22" s="13">
        <f t="shared" si="2"/>
        <v>15920318.07</v>
      </c>
      <c r="E22" s="13">
        <f t="shared" si="2"/>
        <v>26048077.9</v>
      </c>
      <c r="F22" s="13">
        <f t="shared" si="2"/>
        <v>17142592.45</v>
      </c>
      <c r="G22" s="13">
        <f t="shared" si="2"/>
        <v>19549190.77</v>
      </c>
      <c r="H22" s="13">
        <f t="shared" si="2"/>
        <v>15959175.44</v>
      </c>
      <c r="I22" s="13">
        <f t="shared" si="2"/>
        <v>20244352.99</v>
      </c>
      <c r="J22" s="13">
        <f t="shared" si="2"/>
        <v>15851183.66</v>
      </c>
      <c r="K22" s="13">
        <f t="shared" si="2"/>
        <v>16320626.37</v>
      </c>
      <c r="L22" s="13">
        <f t="shared" si="2"/>
        <v>16416814.59</v>
      </c>
      <c r="M22" s="13">
        <f t="shared" si="2"/>
        <v>30931738.21</v>
      </c>
      <c r="N22" s="13">
        <f t="shared" si="1"/>
        <v>228568254.12</v>
      </c>
      <c r="O22" s="113">
        <f>O23+O24</f>
        <v>6894584.75</v>
      </c>
    </row>
    <row r="23" spans="1:15" ht="27.75" customHeight="1">
      <c r="A23" s="14" t="s">
        <v>28</v>
      </c>
      <c r="B23" s="12">
        <v>17802204.65</v>
      </c>
      <c r="C23" s="12">
        <v>14583402.81</v>
      </c>
      <c r="D23" s="12">
        <v>14196719.01</v>
      </c>
      <c r="E23" s="12">
        <v>24310849.45</v>
      </c>
      <c r="F23" s="12">
        <v>13965901.89</v>
      </c>
      <c r="G23" s="12">
        <v>17818502.09</v>
      </c>
      <c r="H23" s="12">
        <v>14229722</v>
      </c>
      <c r="I23" s="12">
        <v>19966658.51</v>
      </c>
      <c r="J23" s="12">
        <v>14129941.77</v>
      </c>
      <c r="K23" s="12">
        <v>14608798.2</v>
      </c>
      <c r="L23" s="12">
        <v>14720989.38</v>
      </c>
      <c r="M23" s="12">
        <v>26154882.46</v>
      </c>
      <c r="N23" s="13">
        <f t="shared" si="1"/>
        <v>206488572.22</v>
      </c>
      <c r="O23" s="57">
        <v>6894584.75</v>
      </c>
    </row>
    <row r="24" spans="1:15" ht="27.75" customHeight="1">
      <c r="A24" s="14" t="s">
        <v>29</v>
      </c>
      <c r="B24" s="12">
        <v>47557.74</v>
      </c>
      <c r="C24" s="12">
        <v>1751018.47</v>
      </c>
      <c r="D24" s="12">
        <v>1723599.06</v>
      </c>
      <c r="E24" s="12">
        <v>1737228.45</v>
      </c>
      <c r="F24" s="12">
        <v>3176690.56</v>
      </c>
      <c r="G24" s="12">
        <v>1730688.68</v>
      </c>
      <c r="H24" s="12">
        <v>1729453.44</v>
      </c>
      <c r="I24" s="12">
        <v>277694.48</v>
      </c>
      <c r="J24" s="12">
        <v>1721241.89</v>
      </c>
      <c r="K24" s="12">
        <v>1711828.17</v>
      </c>
      <c r="L24" s="12">
        <v>1695825.21</v>
      </c>
      <c r="M24" s="12">
        <v>4776855.75</v>
      </c>
      <c r="N24" s="13">
        <f t="shared" si="1"/>
        <v>22079681.9</v>
      </c>
      <c r="O24" s="57">
        <v>0</v>
      </c>
    </row>
    <row r="25" spans="1:15" ht="27.75" customHeight="1">
      <c r="A25" s="112" t="s">
        <v>22</v>
      </c>
      <c r="B25" s="13">
        <f aca="true" t="shared" si="3" ref="B25:M25">SUM(B26:B27)</f>
        <v>4089479.89</v>
      </c>
      <c r="C25" s="13">
        <f t="shared" si="3"/>
        <v>4174757.79</v>
      </c>
      <c r="D25" s="13">
        <f t="shared" si="3"/>
        <v>4091342.95</v>
      </c>
      <c r="E25" s="13">
        <f t="shared" si="3"/>
        <v>4120713.06</v>
      </c>
      <c r="F25" s="13">
        <f t="shared" si="3"/>
        <v>4122628.53</v>
      </c>
      <c r="G25" s="13">
        <f t="shared" si="3"/>
        <v>4729979.15</v>
      </c>
      <c r="H25" s="13">
        <f t="shared" si="3"/>
        <v>4119547.8</v>
      </c>
      <c r="I25" s="13">
        <f t="shared" si="3"/>
        <v>4130595.93</v>
      </c>
      <c r="J25" s="13">
        <f t="shared" si="3"/>
        <v>4210800.73</v>
      </c>
      <c r="K25" s="13">
        <f t="shared" si="3"/>
        <v>4754378.99</v>
      </c>
      <c r="L25" s="13">
        <f t="shared" si="3"/>
        <v>5118414.06</v>
      </c>
      <c r="M25" s="13">
        <f t="shared" si="3"/>
        <v>9621615.29</v>
      </c>
      <c r="N25" s="13">
        <f t="shared" si="1"/>
        <v>57284254.17</v>
      </c>
      <c r="O25" s="113">
        <f>SUM(O26:O27)</f>
        <v>642786.16</v>
      </c>
    </row>
    <row r="26" spans="1:15" ht="27.75" customHeight="1">
      <c r="A26" s="14" t="s">
        <v>30</v>
      </c>
      <c r="B26" s="12">
        <v>3152619.17</v>
      </c>
      <c r="C26" s="12">
        <v>3200516.24</v>
      </c>
      <c r="D26" s="12">
        <v>3137607.21</v>
      </c>
      <c r="E26" s="12">
        <v>3145896.03</v>
      </c>
      <c r="F26" s="12">
        <v>3147811.5</v>
      </c>
      <c r="G26" s="12">
        <v>3663511.66</v>
      </c>
      <c r="H26" s="12">
        <v>3135123.59</v>
      </c>
      <c r="I26" s="12">
        <v>3158178.81</v>
      </c>
      <c r="J26" s="12">
        <v>3157723.48</v>
      </c>
      <c r="K26" s="12">
        <v>3628588.6</v>
      </c>
      <c r="L26" s="12">
        <v>3956890.05</v>
      </c>
      <c r="M26" s="12">
        <v>7540037.69</v>
      </c>
      <c r="N26" s="13">
        <f t="shared" si="1"/>
        <v>44024504.03</v>
      </c>
      <c r="O26" s="57">
        <v>642786.16</v>
      </c>
    </row>
    <row r="27" spans="1:15" ht="27.75" customHeight="1">
      <c r="A27" s="14" t="s">
        <v>31</v>
      </c>
      <c r="B27" s="12">
        <v>936860.72</v>
      </c>
      <c r="C27" s="12">
        <v>974241.55</v>
      </c>
      <c r="D27" s="12">
        <v>953735.74</v>
      </c>
      <c r="E27" s="12">
        <v>974817.03</v>
      </c>
      <c r="F27" s="12">
        <v>974817.03</v>
      </c>
      <c r="G27" s="12">
        <v>1066467.49</v>
      </c>
      <c r="H27" s="12">
        <v>984424.21</v>
      </c>
      <c r="I27" s="12">
        <v>972417.12</v>
      </c>
      <c r="J27" s="12">
        <v>1053077.25</v>
      </c>
      <c r="K27" s="12">
        <v>1125790.39</v>
      </c>
      <c r="L27" s="12">
        <v>1161524.01</v>
      </c>
      <c r="M27" s="12">
        <v>2081577.6</v>
      </c>
      <c r="N27" s="13">
        <f t="shared" si="1"/>
        <v>13259750.14</v>
      </c>
      <c r="O27" s="57">
        <v>0</v>
      </c>
    </row>
    <row r="28" spans="1:15" ht="47.25" customHeight="1">
      <c r="A28" s="121" t="s">
        <v>91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f t="shared" si="1"/>
        <v>0</v>
      </c>
      <c r="O28" s="58">
        <v>0</v>
      </c>
    </row>
    <row r="29" spans="1:15" ht="15.75">
      <c r="A29" s="120" t="s">
        <v>93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f t="shared" si="1"/>
        <v>0</v>
      </c>
      <c r="O29" s="58">
        <v>0</v>
      </c>
    </row>
    <row r="30" spans="1:15" ht="27.75" customHeight="1">
      <c r="A30" s="114" t="s">
        <v>23</v>
      </c>
      <c r="B30" s="13">
        <f aca="true" t="shared" si="4" ref="B30:M30">B31+B32+B33+B34</f>
        <v>4526753.74</v>
      </c>
      <c r="C30" s="13">
        <f t="shared" si="4"/>
        <v>3615278.64</v>
      </c>
      <c r="D30" s="13">
        <f>D31+D32+D33+D34</f>
        <v>3197980.48</v>
      </c>
      <c r="E30" s="13">
        <f t="shared" si="4"/>
        <v>13442664.61</v>
      </c>
      <c r="F30" s="13">
        <f t="shared" si="4"/>
        <v>4612925.89</v>
      </c>
      <c r="G30" s="13">
        <f t="shared" si="4"/>
        <v>3165195.61</v>
      </c>
      <c r="H30" s="13">
        <f t="shared" si="4"/>
        <v>3179626.38</v>
      </c>
      <c r="I30" s="13">
        <f t="shared" si="4"/>
        <v>6175932.33</v>
      </c>
      <c r="J30" s="13">
        <f t="shared" si="4"/>
        <v>3184604.06</v>
      </c>
      <c r="K30" s="13">
        <f t="shared" si="4"/>
        <v>4051850.02</v>
      </c>
      <c r="L30" s="13">
        <f t="shared" si="4"/>
        <v>4682557.34</v>
      </c>
      <c r="M30" s="13">
        <f t="shared" si="4"/>
        <v>10743386.97</v>
      </c>
      <c r="N30" s="13">
        <f t="shared" si="1"/>
        <v>64578756.07</v>
      </c>
      <c r="O30" s="113">
        <f>O31+O32+O33+O34</f>
        <v>697118.62</v>
      </c>
    </row>
    <row r="31" spans="1:15" ht="27.75" customHeight="1">
      <c r="A31" s="15" t="s">
        <v>7</v>
      </c>
      <c r="B31" s="12">
        <v>0</v>
      </c>
      <c r="C31" s="12">
        <v>66552.91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739363.17</v>
      </c>
      <c r="L31" s="12">
        <v>1014709.45</v>
      </c>
      <c r="M31" s="12">
        <v>1874094.76</v>
      </c>
      <c r="N31" s="13">
        <f t="shared" si="1"/>
        <v>3694720.29</v>
      </c>
      <c r="O31" s="56">
        <v>54332.46</v>
      </c>
    </row>
    <row r="32" spans="1:15" ht="27.75" customHeight="1">
      <c r="A32" s="15" t="s">
        <v>76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3">
        <f t="shared" si="1"/>
        <v>0</v>
      </c>
      <c r="O32" s="56">
        <v>0</v>
      </c>
    </row>
    <row r="33" spans="1:15" ht="27.75" customHeight="1">
      <c r="A33" s="15" t="s">
        <v>77</v>
      </c>
      <c r="B33" s="12">
        <v>2788893.41</v>
      </c>
      <c r="C33" s="12">
        <v>373640.09</v>
      </c>
      <c r="D33" s="12">
        <v>32457.23</v>
      </c>
      <c r="E33" s="12">
        <v>10277798.21</v>
      </c>
      <c r="F33" s="12">
        <v>8196.62</v>
      </c>
      <c r="G33" s="12">
        <v>5460.03</v>
      </c>
      <c r="H33" s="12">
        <v>18756.7</v>
      </c>
      <c r="I33" s="12">
        <v>4460176.09</v>
      </c>
      <c r="J33" s="12">
        <v>18276.25</v>
      </c>
      <c r="K33" s="12">
        <v>151128.3</v>
      </c>
      <c r="L33" s="12">
        <v>499232.04</v>
      </c>
      <c r="M33" s="12">
        <v>1107555.29</v>
      </c>
      <c r="N33" s="13">
        <f t="shared" si="1"/>
        <v>19741570.26</v>
      </c>
      <c r="O33" s="56">
        <v>0</v>
      </c>
    </row>
    <row r="34" spans="1:15" ht="27.75" customHeight="1">
      <c r="A34" s="15" t="s">
        <v>8</v>
      </c>
      <c r="B34" s="12">
        <v>1737860.33</v>
      </c>
      <c r="C34" s="12">
        <v>3175085.64</v>
      </c>
      <c r="D34" s="13">
        <v>3165523.25</v>
      </c>
      <c r="E34" s="12">
        <v>3164866.4</v>
      </c>
      <c r="F34" s="12">
        <v>4604729.27</v>
      </c>
      <c r="G34" s="12">
        <v>3159735.58</v>
      </c>
      <c r="H34" s="12">
        <v>3160869.68</v>
      </c>
      <c r="I34" s="12">
        <v>1715756.24</v>
      </c>
      <c r="J34" s="12">
        <v>3166327.81</v>
      </c>
      <c r="K34" s="12">
        <v>3161358.55</v>
      </c>
      <c r="L34" s="12">
        <v>3168615.85</v>
      </c>
      <c r="M34" s="12">
        <v>7761736.92</v>
      </c>
      <c r="N34" s="13">
        <f t="shared" si="1"/>
        <v>41142465.52</v>
      </c>
      <c r="O34" s="56">
        <v>642786.16</v>
      </c>
    </row>
    <row r="35" spans="1:15" ht="27.75" customHeight="1">
      <c r="A35" s="118" t="s">
        <v>14</v>
      </c>
      <c r="B35" s="50">
        <f aca="true" t="shared" si="5" ref="B35:M35">B21-B30</f>
        <v>17412488.54</v>
      </c>
      <c r="C35" s="50">
        <f t="shared" si="5"/>
        <v>16893900.43</v>
      </c>
      <c r="D35" s="50">
        <f>D21-D30</f>
        <v>16813680.54</v>
      </c>
      <c r="E35" s="50">
        <f t="shared" si="5"/>
        <v>16726126.35</v>
      </c>
      <c r="F35" s="50">
        <f t="shared" si="5"/>
        <v>16652295.09</v>
      </c>
      <c r="G35" s="50">
        <f t="shared" si="5"/>
        <v>21113974.31</v>
      </c>
      <c r="H35" s="50">
        <f t="shared" si="5"/>
        <v>16899096.86</v>
      </c>
      <c r="I35" s="50">
        <f t="shared" si="5"/>
        <v>18199016.59</v>
      </c>
      <c r="J35" s="50">
        <f t="shared" si="5"/>
        <v>16877380.33</v>
      </c>
      <c r="K35" s="50">
        <f t="shared" si="5"/>
        <v>17023155.34</v>
      </c>
      <c r="L35" s="50">
        <f t="shared" si="5"/>
        <v>16852671.31</v>
      </c>
      <c r="M35" s="50">
        <f t="shared" si="5"/>
        <v>29809966.53</v>
      </c>
      <c r="N35" s="50">
        <f>(N21-N30)</f>
        <v>221273752.22</v>
      </c>
      <c r="O35" s="119">
        <f>O21-O30</f>
        <v>6840252.29</v>
      </c>
    </row>
    <row r="36" spans="1:15" ht="27.7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27.75" customHeight="1">
      <c r="A37" s="146" t="s">
        <v>15</v>
      </c>
      <c r="B37" s="147"/>
      <c r="C37" s="147"/>
      <c r="D37" s="147"/>
      <c r="E37" s="148"/>
      <c r="F37" s="122"/>
      <c r="G37" s="122"/>
      <c r="H37" s="122"/>
      <c r="I37" s="122"/>
      <c r="J37" s="138"/>
      <c r="K37" s="138"/>
      <c r="L37" s="138"/>
      <c r="M37" s="138"/>
      <c r="N37" s="16" t="s">
        <v>1</v>
      </c>
      <c r="O37" s="17" t="s">
        <v>27</v>
      </c>
    </row>
    <row r="38" spans="1:15" ht="27.75" customHeight="1">
      <c r="A38" s="150" t="s">
        <v>9</v>
      </c>
      <c r="B38" s="151"/>
      <c r="C38" s="151"/>
      <c r="D38" s="151"/>
      <c r="E38" s="152"/>
      <c r="F38" s="123"/>
      <c r="G38" s="123"/>
      <c r="H38" s="123"/>
      <c r="I38" s="123"/>
      <c r="J38" s="134"/>
      <c r="K38" s="134"/>
      <c r="L38" s="134"/>
      <c r="M38" s="134"/>
      <c r="N38" s="127">
        <v>6690645735.4</v>
      </c>
      <c r="O38" s="74" t="s">
        <v>85</v>
      </c>
    </row>
    <row r="39" spans="1:15" ht="27.75" customHeight="1">
      <c r="A39" s="173" t="s">
        <v>78</v>
      </c>
      <c r="B39" s="174"/>
      <c r="C39" s="174"/>
      <c r="D39" s="174"/>
      <c r="E39" s="175"/>
      <c r="F39" s="125"/>
      <c r="G39" s="125"/>
      <c r="H39" s="125"/>
      <c r="I39" s="125"/>
      <c r="J39" s="136"/>
      <c r="K39" s="136"/>
      <c r="L39" s="136"/>
      <c r="M39" s="136"/>
      <c r="N39" s="128">
        <v>11021017.39</v>
      </c>
      <c r="O39" s="74" t="s">
        <v>85</v>
      </c>
    </row>
    <row r="40" spans="1:17" ht="27.75" customHeight="1">
      <c r="A40" s="173" t="s">
        <v>79</v>
      </c>
      <c r="B40" s="174"/>
      <c r="C40" s="174"/>
      <c r="D40" s="174"/>
      <c r="E40" s="175"/>
      <c r="F40" s="125"/>
      <c r="G40" s="125"/>
      <c r="H40" s="125"/>
      <c r="I40" s="125"/>
      <c r="J40" s="136"/>
      <c r="K40" s="136"/>
      <c r="L40" s="136"/>
      <c r="M40" s="136"/>
      <c r="N40" s="128">
        <v>28505053.64</v>
      </c>
      <c r="O40" s="75"/>
      <c r="P40" s="168"/>
      <c r="Q40" s="168"/>
    </row>
    <row r="41" spans="1:16" ht="27.75" customHeight="1">
      <c r="A41" s="176" t="s">
        <v>80</v>
      </c>
      <c r="B41" s="177"/>
      <c r="C41" s="177"/>
      <c r="D41" s="177"/>
      <c r="E41" s="178"/>
      <c r="F41" s="126"/>
      <c r="G41" s="126"/>
      <c r="H41" s="126"/>
      <c r="I41" s="126"/>
      <c r="J41" s="137"/>
      <c r="K41" s="137"/>
      <c r="L41" s="137"/>
      <c r="M41" s="137"/>
      <c r="N41" s="129">
        <f>N38-N39-N40</f>
        <v>6651119664.37</v>
      </c>
      <c r="O41" s="74" t="s">
        <v>85</v>
      </c>
      <c r="P41" s="111"/>
    </row>
    <row r="42" spans="1:15" ht="27.75" customHeight="1">
      <c r="A42" s="146" t="s">
        <v>81</v>
      </c>
      <c r="B42" s="147"/>
      <c r="C42" s="147"/>
      <c r="D42" s="147"/>
      <c r="E42" s="148"/>
      <c r="F42" s="122"/>
      <c r="G42" s="122"/>
      <c r="H42" s="122"/>
      <c r="I42" s="122"/>
      <c r="J42" s="138"/>
      <c r="K42" s="138"/>
      <c r="L42" s="138"/>
      <c r="M42" s="138"/>
      <c r="N42" s="50">
        <f>ROUND(N35+O35,2)</f>
        <v>228114004.51</v>
      </c>
      <c r="O42" s="142">
        <f>N42/N41</f>
        <v>0.0343</v>
      </c>
    </row>
    <row r="43" spans="1:15" ht="27.75" customHeight="1">
      <c r="A43" s="150" t="s">
        <v>82</v>
      </c>
      <c r="B43" s="151"/>
      <c r="C43" s="151"/>
      <c r="D43" s="151"/>
      <c r="E43" s="152"/>
      <c r="F43" s="123"/>
      <c r="G43" s="123"/>
      <c r="H43" s="123"/>
      <c r="I43" s="123"/>
      <c r="J43" s="134"/>
      <c r="K43" s="134"/>
      <c r="L43" s="134"/>
      <c r="M43" s="134"/>
      <c r="N43" s="130">
        <f>N41*O43</f>
        <v>399067179.86</v>
      </c>
      <c r="O43" s="131">
        <v>0.06</v>
      </c>
    </row>
    <row r="44" spans="1:15" ht="27.75" customHeight="1">
      <c r="A44" s="153" t="s">
        <v>83</v>
      </c>
      <c r="B44" s="154"/>
      <c r="C44" s="154"/>
      <c r="D44" s="154"/>
      <c r="E44" s="155"/>
      <c r="F44" s="124"/>
      <c r="G44" s="124"/>
      <c r="H44" s="124"/>
      <c r="I44" s="124"/>
      <c r="J44" s="135"/>
      <c r="K44" s="135"/>
      <c r="L44" s="135"/>
      <c r="M44" s="135"/>
      <c r="N44" s="132">
        <f>0.95*N43</f>
        <v>379113820.87</v>
      </c>
      <c r="O44" s="131">
        <f>O43*95%</f>
        <v>0.057</v>
      </c>
    </row>
    <row r="45" spans="1:15" ht="27.75" customHeight="1">
      <c r="A45" s="153" t="s">
        <v>84</v>
      </c>
      <c r="B45" s="154"/>
      <c r="C45" s="154"/>
      <c r="D45" s="154"/>
      <c r="E45" s="155"/>
      <c r="F45" s="124"/>
      <c r="G45" s="124"/>
      <c r="H45" s="124"/>
      <c r="I45" s="124"/>
      <c r="J45" s="135"/>
      <c r="K45" s="135"/>
      <c r="L45" s="135"/>
      <c r="M45" s="135"/>
      <c r="N45" s="132">
        <f>0.9*N43</f>
        <v>359160461.87</v>
      </c>
      <c r="O45" s="131">
        <f>O43*90%</f>
        <v>0.054</v>
      </c>
    </row>
    <row r="46" spans="1:15" ht="17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8"/>
    </row>
    <row r="47" spans="1:15" s="3" customFormat="1" ht="34.5" customHeight="1">
      <c r="A47" s="149" t="s">
        <v>120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07"/>
    </row>
    <row r="48" spans="1:15" ht="11.2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</row>
    <row r="49" spans="1:15" ht="18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77"/>
      <c r="O49" s="40"/>
    </row>
    <row r="50" spans="1:15" ht="18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78"/>
      <c r="O50" s="76"/>
    </row>
    <row r="56" ht="30.75" customHeight="1"/>
    <row r="58" spans="1:15" ht="27.75">
      <c r="A58" s="108" t="s">
        <v>114</v>
      </c>
      <c r="B58" s="110"/>
      <c r="C58" s="145" t="s">
        <v>116</v>
      </c>
      <c r="D58" s="145"/>
      <c r="E58" s="145"/>
      <c r="F58" s="145"/>
      <c r="G58" s="145"/>
      <c r="H58" s="110"/>
      <c r="I58" s="145" t="s">
        <v>26</v>
      </c>
      <c r="J58" s="145"/>
      <c r="K58" s="145"/>
      <c r="L58" s="145"/>
      <c r="M58" s="110"/>
      <c r="N58" s="145" t="s">
        <v>92</v>
      </c>
      <c r="O58" s="145"/>
    </row>
    <row r="59" spans="1:15" ht="27.75">
      <c r="A59" s="139" t="s">
        <v>115</v>
      </c>
      <c r="B59" s="133"/>
      <c r="C59" s="144" t="s">
        <v>106</v>
      </c>
      <c r="D59" s="144"/>
      <c r="E59" s="144"/>
      <c r="F59" s="144"/>
      <c r="G59" s="144"/>
      <c r="H59" s="133"/>
      <c r="I59" s="144" t="s">
        <v>112</v>
      </c>
      <c r="J59" s="144"/>
      <c r="K59" s="144"/>
      <c r="L59" s="144"/>
      <c r="M59" s="133"/>
      <c r="N59" s="144" t="s">
        <v>113</v>
      </c>
      <c r="O59" s="144"/>
    </row>
    <row r="60" ht="27">
      <c r="A60" s="109"/>
    </row>
    <row r="61" ht="16.5" customHeight="1">
      <c r="A61" s="9" t="s">
        <v>117</v>
      </c>
    </row>
  </sheetData>
  <sheetProtection/>
  <mergeCells count="39">
    <mergeCell ref="P40:Q40"/>
    <mergeCell ref="B17:B20"/>
    <mergeCell ref="A48:O48"/>
    <mergeCell ref="C17:C20"/>
    <mergeCell ref="D17:D20"/>
    <mergeCell ref="E17:E20"/>
    <mergeCell ref="A17:A20"/>
    <mergeCell ref="A39:E39"/>
    <mergeCell ref="A40:E40"/>
    <mergeCell ref="A41:E41"/>
    <mergeCell ref="C59:G59"/>
    <mergeCell ref="A5:O5"/>
    <mergeCell ref="A6:O6"/>
    <mergeCell ref="A9:O9"/>
    <mergeCell ref="A10:O10"/>
    <mergeCell ref="A11:O11"/>
    <mergeCell ref="A12:O12"/>
    <mergeCell ref="A15:O15"/>
    <mergeCell ref="A16:O16"/>
    <mergeCell ref="F17:F20"/>
    <mergeCell ref="J17:J20"/>
    <mergeCell ref="K17:K20"/>
    <mergeCell ref="L17:L20"/>
    <mergeCell ref="M17:M20"/>
    <mergeCell ref="A43:E43"/>
    <mergeCell ref="A44:E44"/>
    <mergeCell ref="G17:G20"/>
    <mergeCell ref="H17:H20"/>
    <mergeCell ref="I17:I20"/>
    <mergeCell ref="I59:L59"/>
    <mergeCell ref="I58:L58"/>
    <mergeCell ref="A42:E42"/>
    <mergeCell ref="A37:E37"/>
    <mergeCell ref="A47:N47"/>
    <mergeCell ref="A38:E38"/>
    <mergeCell ref="A45:E45"/>
    <mergeCell ref="N58:O58"/>
    <mergeCell ref="N59:O59"/>
    <mergeCell ref="C58:G58"/>
  </mergeCells>
  <printOptions horizontalCentered="1"/>
  <pageMargins left="0" right="0" top="0" bottom="0" header="0" footer="0"/>
  <pageSetup fitToHeight="1" fitToWidth="1" horizontalDpi="600" verticalDpi="600" orientation="landscape" paperSize="9" scale="36" r:id="rId3"/>
  <legacyDrawing r:id="rId2"/>
  <oleObjects>
    <oleObject progId="Word.Picture.8" shapeId="14329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K43"/>
  <sheetViews>
    <sheetView zoomScale="90" zoomScaleNormal="90" zoomScalePageLayoutView="0" workbookViewId="0" topLeftCell="A13">
      <selection activeCell="I39" sqref="I39:J39"/>
    </sheetView>
  </sheetViews>
  <sheetFormatPr defaultColWidth="9.140625" defaultRowHeight="12.75"/>
  <cols>
    <col min="1" max="1" width="54.8515625" style="0" customWidth="1"/>
    <col min="2" max="2" width="18.8515625" style="0" customWidth="1"/>
    <col min="3" max="3" width="15.00390625" style="0" customWidth="1"/>
    <col min="4" max="4" width="15.7109375" style="0" customWidth="1"/>
    <col min="5" max="5" width="15.00390625" style="0" customWidth="1"/>
    <col min="6" max="6" width="19.7109375" style="0" bestFit="1" customWidth="1"/>
    <col min="7" max="7" width="19.28125" style="0" customWidth="1"/>
    <col min="8" max="8" width="17.8515625" style="0" customWidth="1"/>
    <col min="9" max="9" width="17.28125" style="0" customWidth="1"/>
    <col min="10" max="10" width="21.7109375" style="0" customWidth="1"/>
    <col min="11" max="11" width="13.7109375" style="0" bestFit="1" customWidth="1"/>
  </cols>
  <sheetData>
    <row r="6" spans="1:10" ht="12.75">
      <c r="A6" s="159" t="s">
        <v>24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2.75">
      <c r="A7" s="159" t="s">
        <v>25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3" ht="12.75">
      <c r="A8" s="18"/>
      <c r="B8" s="18"/>
      <c r="C8" s="18"/>
    </row>
    <row r="9" spans="1:3" ht="12.75">
      <c r="A9" s="18"/>
      <c r="B9" s="18"/>
      <c r="C9" s="18"/>
    </row>
    <row r="10" spans="1:10" ht="12.75">
      <c r="A10" s="159" t="s">
        <v>0</v>
      </c>
      <c r="B10" s="159"/>
      <c r="C10" s="159"/>
      <c r="D10" s="159"/>
      <c r="E10" s="159"/>
      <c r="F10" s="159"/>
      <c r="G10" s="159"/>
      <c r="H10" s="159"/>
      <c r="I10" s="159"/>
      <c r="J10" s="159"/>
    </row>
    <row r="11" spans="1:10" ht="12.75">
      <c r="A11" s="179" t="s">
        <v>45</v>
      </c>
      <c r="B11" s="179"/>
      <c r="C11" s="179"/>
      <c r="D11" s="179"/>
      <c r="E11" s="179"/>
      <c r="F11" s="179"/>
      <c r="G11" s="179"/>
      <c r="H11" s="179"/>
      <c r="I11" s="179"/>
      <c r="J11" s="179"/>
    </row>
    <row r="12" spans="1:10" ht="12.75">
      <c r="A12" s="159" t="s">
        <v>2</v>
      </c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2.75">
      <c r="A13" s="179" t="s">
        <v>102</v>
      </c>
      <c r="B13" s="179"/>
      <c r="C13" s="179"/>
      <c r="D13" s="179"/>
      <c r="E13" s="179"/>
      <c r="F13" s="179"/>
      <c r="G13" s="179"/>
      <c r="H13" s="179"/>
      <c r="I13" s="179"/>
      <c r="J13" s="179"/>
    </row>
    <row r="16" spans="1:10" ht="12.75">
      <c r="A16" s="180" t="s">
        <v>46</v>
      </c>
      <c r="B16" s="180"/>
      <c r="C16" s="181"/>
      <c r="D16" s="33"/>
      <c r="E16" s="33"/>
      <c r="F16" s="33"/>
      <c r="G16" s="38"/>
      <c r="H16" s="38"/>
      <c r="J16" s="34">
        <v>1</v>
      </c>
    </row>
    <row r="17" spans="1:10" ht="12" customHeight="1">
      <c r="A17" s="182" t="s">
        <v>47</v>
      </c>
      <c r="B17" s="190" t="s">
        <v>48</v>
      </c>
      <c r="C17" s="192" t="s">
        <v>49</v>
      </c>
      <c r="D17" s="193"/>
      <c r="E17" s="193"/>
      <c r="F17" s="193"/>
      <c r="G17" s="186" t="s">
        <v>50</v>
      </c>
      <c r="H17" s="190" t="s">
        <v>51</v>
      </c>
      <c r="I17" s="199" t="s">
        <v>52</v>
      </c>
      <c r="J17" s="188" t="s">
        <v>69</v>
      </c>
    </row>
    <row r="18" spans="1:10" ht="24" customHeight="1">
      <c r="A18" s="183"/>
      <c r="B18" s="191"/>
      <c r="C18" s="199" t="s">
        <v>53</v>
      </c>
      <c r="D18" s="199"/>
      <c r="E18" s="190" t="s">
        <v>54</v>
      </c>
      <c r="F18" s="184" t="s">
        <v>55</v>
      </c>
      <c r="G18" s="187"/>
      <c r="H18" s="191"/>
      <c r="I18" s="199"/>
      <c r="J18" s="188"/>
    </row>
    <row r="19" spans="1:10" ht="37.5" customHeight="1">
      <c r="A19" s="183"/>
      <c r="B19" s="191"/>
      <c r="C19" s="46" t="s">
        <v>56</v>
      </c>
      <c r="D19" s="46" t="s">
        <v>57</v>
      </c>
      <c r="E19" s="191"/>
      <c r="F19" s="185"/>
      <c r="G19" s="187"/>
      <c r="H19" s="191"/>
      <c r="I19" s="199"/>
      <c r="J19" s="189"/>
    </row>
    <row r="20" spans="1:10" ht="12.75">
      <c r="A20" s="183"/>
      <c r="B20" s="47" t="s">
        <v>12</v>
      </c>
      <c r="C20" s="48" t="s">
        <v>13</v>
      </c>
      <c r="D20" s="48" t="s">
        <v>58</v>
      </c>
      <c r="E20" s="35" t="s">
        <v>59</v>
      </c>
      <c r="F20" s="36" t="s">
        <v>60</v>
      </c>
      <c r="G20" s="39" t="s">
        <v>67</v>
      </c>
      <c r="H20" s="198"/>
      <c r="I20" s="192"/>
      <c r="J20" s="62"/>
    </row>
    <row r="21" spans="1:10" ht="23.25" customHeight="1">
      <c r="A21" s="55" t="s">
        <v>71</v>
      </c>
      <c r="B21" s="83">
        <f aca="true" t="shared" si="0" ref="B21:H21">B22</f>
        <v>16728325.52</v>
      </c>
      <c r="C21" s="83">
        <f t="shared" si="0"/>
        <v>0</v>
      </c>
      <c r="D21" s="83">
        <f t="shared" si="0"/>
        <v>0</v>
      </c>
      <c r="E21" s="83">
        <f t="shared" si="0"/>
        <v>0</v>
      </c>
      <c r="F21" s="83">
        <f t="shared" si="0"/>
        <v>30095.1</v>
      </c>
      <c r="G21" s="83">
        <f t="shared" si="0"/>
        <v>16698230.42</v>
      </c>
      <c r="H21" s="83">
        <f t="shared" si="0"/>
        <v>12805224.02</v>
      </c>
      <c r="I21" s="83">
        <v>0</v>
      </c>
      <c r="J21" s="83">
        <f>G21-H21</f>
        <v>3893006.4</v>
      </c>
    </row>
    <row r="22" spans="1:10" ht="23.25" customHeight="1">
      <c r="A22" s="52" t="s">
        <v>72</v>
      </c>
      <c r="B22" s="84">
        <f>12185812.81+4542512.69+0.02</f>
        <v>16728325.52</v>
      </c>
      <c r="C22" s="85">
        <v>0</v>
      </c>
      <c r="D22" s="84">
        <v>0</v>
      </c>
      <c r="E22" s="86">
        <v>0</v>
      </c>
      <c r="F22" s="87">
        <v>30095.1</v>
      </c>
      <c r="G22" s="88">
        <f>B22-(C22+D22+E22+F22)</f>
        <v>16698230.42</v>
      </c>
      <c r="H22" s="84">
        <v>12805224.02</v>
      </c>
      <c r="I22" s="84">
        <v>0</v>
      </c>
      <c r="J22" s="86">
        <f>G22-H22</f>
        <v>3893006.4</v>
      </c>
    </row>
    <row r="23" spans="1:10" ht="23.25" customHeight="1">
      <c r="A23" s="69" t="s">
        <v>73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23.25" customHeight="1">
      <c r="A24" s="51" t="s">
        <v>74</v>
      </c>
      <c r="B24" s="90">
        <f>B25+B26+B27+B28+B29+B30</f>
        <v>18362333.77</v>
      </c>
      <c r="C24" s="90">
        <f>C25+C26+C27+C28+C29+C30</f>
        <v>0</v>
      </c>
      <c r="D24" s="90">
        <f>D25+D26+D27+D28+D29+D30</f>
        <v>2481.46</v>
      </c>
      <c r="E24" s="90">
        <f>E25+E26+E27+E28+E29+E30</f>
        <v>0</v>
      </c>
      <c r="F24" s="90">
        <f>F25+F26+F27+F28+F29+F30</f>
        <v>51660</v>
      </c>
      <c r="G24" s="90">
        <f>G25+G26+G27+G28+G29</f>
        <v>18308192.31</v>
      </c>
      <c r="H24" s="90">
        <f>H25+H26+H27+H28+H29+H30</f>
        <v>1172930.94</v>
      </c>
      <c r="I24" s="90">
        <f>I25+I26+I27+I28+I29+I30</f>
        <v>0</v>
      </c>
      <c r="J24" s="90">
        <f>J25+J26+J27+J28+J29+J30</f>
        <v>17135261.37</v>
      </c>
    </row>
    <row r="25" spans="1:10" ht="23.25" customHeight="1">
      <c r="A25" s="52" t="s">
        <v>62</v>
      </c>
      <c r="B25" s="91">
        <v>410173.59</v>
      </c>
      <c r="C25" s="92">
        <v>0</v>
      </c>
      <c r="D25" s="91">
        <v>0</v>
      </c>
      <c r="E25" s="92">
        <v>0</v>
      </c>
      <c r="F25" s="92">
        <v>0</v>
      </c>
      <c r="G25" s="93">
        <f>B25-(C25+D25+E25+F25)</f>
        <v>410173.59</v>
      </c>
      <c r="H25" s="84">
        <v>0</v>
      </c>
      <c r="I25" s="86">
        <v>0</v>
      </c>
      <c r="J25" s="86">
        <f>G25-H25</f>
        <v>410173.59</v>
      </c>
    </row>
    <row r="26" spans="1:10" ht="23.25" customHeight="1">
      <c r="A26" s="53" t="s">
        <v>64</v>
      </c>
      <c r="B26" s="94">
        <v>24411.96</v>
      </c>
      <c r="C26" s="95">
        <v>0</v>
      </c>
      <c r="D26" s="95">
        <v>0</v>
      </c>
      <c r="E26" s="95">
        <v>0</v>
      </c>
      <c r="F26" s="95">
        <v>0</v>
      </c>
      <c r="G26" s="96">
        <f>B26-(C26+D26+E26+F26)</f>
        <v>24411.96</v>
      </c>
      <c r="H26" s="97">
        <v>0</v>
      </c>
      <c r="I26" s="98">
        <v>0</v>
      </c>
      <c r="J26" s="98">
        <f>G26-H26</f>
        <v>24411.96</v>
      </c>
    </row>
    <row r="27" spans="1:10" ht="23.25" customHeight="1">
      <c r="A27" s="53" t="s">
        <v>63</v>
      </c>
      <c r="B27" s="94">
        <v>14477222.22</v>
      </c>
      <c r="C27" s="95">
        <v>0</v>
      </c>
      <c r="D27" s="94">
        <v>2481.46</v>
      </c>
      <c r="E27" s="95">
        <v>0</v>
      </c>
      <c r="F27" s="94">
        <v>51660</v>
      </c>
      <c r="G27" s="96">
        <f>B27-(C27+D27+E27+F27)</f>
        <v>14423080.76</v>
      </c>
      <c r="H27" s="97">
        <v>988166.06</v>
      </c>
      <c r="I27" s="98">
        <v>0</v>
      </c>
      <c r="J27" s="98">
        <f>G27-H27</f>
        <v>13434914.7</v>
      </c>
    </row>
    <row r="28" spans="1:10" ht="23.25" customHeight="1">
      <c r="A28" s="53" t="s">
        <v>65</v>
      </c>
      <c r="B28" s="94">
        <v>283739.53</v>
      </c>
      <c r="C28" s="95">
        <v>0</v>
      </c>
      <c r="D28" s="95">
        <v>0</v>
      </c>
      <c r="E28" s="95">
        <v>0</v>
      </c>
      <c r="F28" s="95">
        <v>0</v>
      </c>
      <c r="G28" s="96">
        <f>B28-(C28+D28+E28+F28)</f>
        <v>283739.53</v>
      </c>
      <c r="H28" s="98">
        <v>0</v>
      </c>
      <c r="I28" s="98">
        <v>0</v>
      </c>
      <c r="J28" s="98">
        <f>G28-H28</f>
        <v>283739.53</v>
      </c>
    </row>
    <row r="29" spans="1:10" ht="23.25" customHeight="1">
      <c r="A29" s="54" t="s">
        <v>66</v>
      </c>
      <c r="B29" s="94">
        <v>3166786.47</v>
      </c>
      <c r="C29" s="95">
        <v>0</v>
      </c>
      <c r="D29" s="95">
        <v>0</v>
      </c>
      <c r="E29" s="95">
        <v>0</v>
      </c>
      <c r="F29" s="95">
        <v>0</v>
      </c>
      <c r="G29" s="96">
        <f>B29-(C29+D29+E29+F29)</f>
        <v>3166786.47</v>
      </c>
      <c r="H29" s="97">
        <v>184764.88</v>
      </c>
      <c r="I29" s="98">
        <v>0</v>
      </c>
      <c r="J29" s="98">
        <f>G29-H29</f>
        <v>2982021.59</v>
      </c>
    </row>
    <row r="30" spans="1:10" ht="12.75">
      <c r="A30" s="65" t="s">
        <v>75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</row>
    <row r="31" spans="1:10" ht="12.75">
      <c r="A31" s="37" t="s">
        <v>61</v>
      </c>
      <c r="B31" s="99">
        <f aca="true" t="shared" si="1" ref="B31:H31">B24+B21</f>
        <v>35090659.29</v>
      </c>
      <c r="C31" s="100">
        <f t="shared" si="1"/>
        <v>0</v>
      </c>
      <c r="D31" s="99">
        <f t="shared" si="1"/>
        <v>2481.46</v>
      </c>
      <c r="E31" s="99">
        <f t="shared" si="1"/>
        <v>0</v>
      </c>
      <c r="F31" s="99">
        <f t="shared" si="1"/>
        <v>81755.1</v>
      </c>
      <c r="G31" s="99">
        <f t="shared" si="1"/>
        <v>35006422.73</v>
      </c>
      <c r="H31" s="99">
        <f t="shared" si="1"/>
        <v>13978154.96</v>
      </c>
      <c r="I31" s="99">
        <f>SUM(I21:I30)</f>
        <v>0</v>
      </c>
      <c r="J31" s="99">
        <f>J24+J22</f>
        <v>21028267.77</v>
      </c>
    </row>
    <row r="32" spans="1:10" ht="12.75">
      <c r="A32" s="200" t="s">
        <v>86</v>
      </c>
      <c r="B32" s="200"/>
      <c r="C32" s="200"/>
      <c r="D32" s="200"/>
      <c r="E32" s="200"/>
      <c r="F32" s="200"/>
      <c r="G32" s="200"/>
      <c r="H32" s="200"/>
      <c r="I32" s="200"/>
      <c r="J32" s="200"/>
    </row>
    <row r="33" spans="1:10" ht="12.75">
      <c r="A33" s="66"/>
      <c r="B33" s="67"/>
      <c r="C33" s="68"/>
      <c r="D33" s="67"/>
      <c r="E33" s="67"/>
      <c r="F33" s="67"/>
      <c r="G33" s="67"/>
      <c r="H33" s="67"/>
      <c r="I33" s="66"/>
      <c r="J33" s="67"/>
    </row>
    <row r="34" spans="1:10" ht="12.75">
      <c r="A34" s="66"/>
      <c r="B34" s="67"/>
      <c r="C34" s="68"/>
      <c r="D34" s="67"/>
      <c r="E34" s="67"/>
      <c r="F34" s="67"/>
      <c r="G34" s="67"/>
      <c r="H34" s="67"/>
      <c r="I34" s="66"/>
      <c r="J34" s="67"/>
    </row>
    <row r="35" spans="1:10" ht="12.75">
      <c r="A35" s="66"/>
      <c r="B35" s="67"/>
      <c r="C35" s="68"/>
      <c r="D35" s="67"/>
      <c r="E35" s="67"/>
      <c r="F35" s="67"/>
      <c r="G35" s="67"/>
      <c r="H35" s="67"/>
      <c r="I35" s="66"/>
      <c r="J35" s="67"/>
    </row>
    <row r="36" spans="1:10" ht="12.75">
      <c r="A36" s="66"/>
      <c r="B36" s="67"/>
      <c r="C36" s="68"/>
      <c r="D36" s="67"/>
      <c r="E36" s="67"/>
      <c r="F36" s="67"/>
      <c r="G36" s="67"/>
      <c r="H36" s="67"/>
      <c r="I36" s="66"/>
      <c r="J36" s="67"/>
    </row>
    <row r="37" spans="1:10" ht="12.75">
      <c r="A37" s="66"/>
      <c r="B37" s="67"/>
      <c r="C37" s="68"/>
      <c r="D37" s="67"/>
      <c r="E37" s="67"/>
      <c r="F37" s="67"/>
      <c r="G37" s="67"/>
      <c r="H37" s="67"/>
      <c r="I37" s="66"/>
      <c r="J37" s="67"/>
    </row>
    <row r="38" spans="1:11" ht="12.75">
      <c r="A38" s="60" t="s">
        <v>111</v>
      </c>
      <c r="B38" s="194" t="s">
        <v>103</v>
      </c>
      <c r="C38" s="194"/>
      <c r="E38" s="63"/>
      <c r="F38" s="63" t="s">
        <v>26</v>
      </c>
      <c r="G38" s="63"/>
      <c r="H38" s="63"/>
      <c r="I38" s="196" t="s">
        <v>92</v>
      </c>
      <c r="J38" s="196"/>
      <c r="K38" s="63"/>
    </row>
    <row r="39" spans="1:11" ht="12.75">
      <c r="A39" s="59" t="s">
        <v>110</v>
      </c>
      <c r="B39" s="195" t="s">
        <v>104</v>
      </c>
      <c r="C39" s="195"/>
      <c r="E39" s="197" t="s">
        <v>112</v>
      </c>
      <c r="F39" s="197"/>
      <c r="G39" s="197"/>
      <c r="H39" s="64"/>
      <c r="I39" s="197" t="s">
        <v>113</v>
      </c>
      <c r="J39" s="197"/>
      <c r="K39" s="64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.7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2.75">
      <c r="A42" s="44"/>
      <c r="B42" s="44"/>
      <c r="C42" s="44"/>
      <c r="D42" s="44"/>
      <c r="E42" s="49"/>
      <c r="F42" s="140"/>
      <c r="G42" s="140"/>
      <c r="H42" s="140"/>
      <c r="I42" s="140"/>
      <c r="J42" s="61"/>
    </row>
    <row r="43" spans="1:10" ht="12.75">
      <c r="A43" s="45"/>
      <c r="B43" s="45"/>
      <c r="C43" s="45"/>
      <c r="D43" s="45"/>
      <c r="E43" s="49"/>
      <c r="F43" s="45"/>
      <c r="G43" s="45"/>
      <c r="H43" s="45"/>
      <c r="I43" s="45"/>
      <c r="J43" s="43"/>
    </row>
  </sheetData>
  <sheetProtection/>
  <mergeCells count="23">
    <mergeCell ref="A32:J32"/>
    <mergeCell ref="B17:B19"/>
    <mergeCell ref="I17:I20"/>
    <mergeCell ref="J17:J19"/>
    <mergeCell ref="E18:E19"/>
    <mergeCell ref="C17:F17"/>
    <mergeCell ref="B38:C38"/>
    <mergeCell ref="B39:C39"/>
    <mergeCell ref="I38:J38"/>
    <mergeCell ref="I39:J39"/>
    <mergeCell ref="E39:G39"/>
    <mergeCell ref="H17:H20"/>
    <mergeCell ref="C18:D18"/>
    <mergeCell ref="A13:J13"/>
    <mergeCell ref="A16:C16"/>
    <mergeCell ref="A17:A20"/>
    <mergeCell ref="A6:J6"/>
    <mergeCell ref="A7:J7"/>
    <mergeCell ref="A10:J10"/>
    <mergeCell ref="A11:J11"/>
    <mergeCell ref="A12:J12"/>
    <mergeCell ref="F18:F19"/>
    <mergeCell ref="G17:G19"/>
  </mergeCells>
  <printOptions horizontalCentered="1"/>
  <pageMargins left="0.25" right="0.25" top="0.75" bottom="0.75" header="0.3" footer="0.3"/>
  <pageSetup horizontalDpi="150" verticalDpi="150" orientation="landscape" paperSize="9" scale="67" r:id="rId3"/>
  <colBreaks count="1" manualBreakCount="1">
    <brk id="10" max="65535" man="1"/>
  </colBreaks>
  <legacyDrawing r:id="rId2"/>
  <oleObjects>
    <oleObject progId="Word.Picture.8" shapeId="3855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120" zoomScaleNormal="120" zoomScalePageLayoutView="0" workbookViewId="0" topLeftCell="A1">
      <selection activeCell="A12" sqref="A12:C12"/>
    </sheetView>
  </sheetViews>
  <sheetFormatPr defaultColWidth="9.140625" defaultRowHeight="12.75"/>
  <cols>
    <col min="1" max="1" width="59.7109375" style="0" customWidth="1"/>
    <col min="2" max="2" width="35.28125" style="0" customWidth="1"/>
    <col min="3" max="3" width="73.140625" style="0" customWidth="1"/>
  </cols>
  <sheetData>
    <row r="1" spans="1:15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159" t="s">
        <v>24</v>
      </c>
      <c r="B5" s="159"/>
      <c r="C5" s="15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159" t="s">
        <v>25</v>
      </c>
      <c r="B6" s="159"/>
      <c r="C6" s="159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2.75">
      <c r="A9" s="159" t="s">
        <v>0</v>
      </c>
      <c r="B9" s="159"/>
      <c r="C9" s="159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179" t="s">
        <v>44</v>
      </c>
      <c r="B10" s="179"/>
      <c r="C10" s="17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2.75">
      <c r="A11" s="159" t="s">
        <v>2</v>
      </c>
      <c r="B11" s="159"/>
      <c r="C11" s="15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179" t="s">
        <v>105</v>
      </c>
      <c r="B12" s="179"/>
      <c r="C12" s="17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3" ht="12.75">
      <c r="A13" s="70"/>
      <c r="B13" s="70"/>
      <c r="C13" s="70"/>
    </row>
    <row r="15" spans="1:3" ht="12.75">
      <c r="A15" s="22" t="s">
        <v>32</v>
      </c>
      <c r="B15" s="22"/>
      <c r="C15" s="23">
        <v>1</v>
      </c>
    </row>
    <row r="16" spans="1:3" ht="12.75">
      <c r="A16" s="24" t="s">
        <v>33</v>
      </c>
      <c r="B16" s="202" t="s">
        <v>34</v>
      </c>
      <c r="C16" s="203"/>
    </row>
    <row r="17" spans="1:3" ht="12.75">
      <c r="A17" s="25" t="s">
        <v>109</v>
      </c>
      <c r="B17" s="26"/>
      <c r="C17" s="101">
        <f>'Anexo_1_Dem_Desp_Pessoal '!N41</f>
        <v>6651119664.37</v>
      </c>
    </row>
    <row r="18" spans="1:3" ht="12.75">
      <c r="A18" s="22"/>
      <c r="B18" s="22"/>
      <c r="C18" s="23"/>
    </row>
    <row r="19" spans="1:3" ht="12.75">
      <c r="A19" s="27" t="s">
        <v>4</v>
      </c>
      <c r="B19" s="79" t="s">
        <v>1</v>
      </c>
      <c r="C19" s="79" t="s">
        <v>35</v>
      </c>
    </row>
    <row r="20" spans="1:3" ht="12.75">
      <c r="A20" s="28" t="s">
        <v>36</v>
      </c>
      <c r="B20" s="102">
        <f>'Anexo_1_Dem_Desp_Pessoal '!N42</f>
        <v>228114004.51</v>
      </c>
      <c r="C20" s="103">
        <f>'Anexo_1_Dem_Desp_Pessoal '!O42</f>
        <v>0.0343</v>
      </c>
    </row>
    <row r="21" spans="1:3" ht="12.75">
      <c r="A21" s="28" t="s">
        <v>37</v>
      </c>
      <c r="B21" s="102">
        <f>'Anexo_1_Dem_Desp_Pessoal '!N43</f>
        <v>399067179.86</v>
      </c>
      <c r="C21" s="103">
        <f>'Anexo_1_Dem_Desp_Pessoal '!O43</f>
        <v>0.06</v>
      </c>
    </row>
    <row r="22" spans="1:3" ht="12.75">
      <c r="A22" s="28" t="s">
        <v>38</v>
      </c>
      <c r="B22" s="102">
        <f>'Anexo_1_Dem_Desp_Pessoal '!N44</f>
        <v>379113820.87</v>
      </c>
      <c r="C22" s="103">
        <f>'Anexo_1_Dem_Desp_Pessoal '!O44</f>
        <v>0.057</v>
      </c>
    </row>
    <row r="23" spans="1:3" ht="12.75">
      <c r="A23" s="29" t="s">
        <v>39</v>
      </c>
      <c r="B23" s="104">
        <f>'Anexo_1_Dem_Desp_Pessoal '!N45</f>
        <v>359160461.87</v>
      </c>
      <c r="C23" s="105">
        <f>'Anexo_1_Dem_Desp_Pessoal '!O45</f>
        <v>0.054</v>
      </c>
    </row>
    <row r="24" spans="1:3" ht="12.75">
      <c r="A24" s="30"/>
      <c r="B24" s="30"/>
      <c r="C24" s="30"/>
    </row>
    <row r="25" spans="1:3" ht="12.75">
      <c r="A25" s="204" t="s">
        <v>40</v>
      </c>
      <c r="B25" s="206" t="s">
        <v>41</v>
      </c>
      <c r="C25" s="208" t="s">
        <v>70</v>
      </c>
    </row>
    <row r="26" spans="1:3" ht="12.75">
      <c r="A26" s="205"/>
      <c r="B26" s="207"/>
      <c r="C26" s="209" t="s">
        <v>42</v>
      </c>
    </row>
    <row r="27" spans="1:3" ht="12.75">
      <c r="A27" s="31" t="s">
        <v>43</v>
      </c>
      <c r="B27" s="106">
        <f>Anexo_5_Dem_Disp_Caixa_RP_Pagar!H31</f>
        <v>13978154.96</v>
      </c>
      <c r="C27" s="106">
        <f>Anexo_5_Dem_Disp_Caixa_RP_Pagar!J31</f>
        <v>21028267.77</v>
      </c>
    </row>
    <row r="28" spans="1:3" ht="12.75">
      <c r="A28" s="32"/>
      <c r="B28" s="32"/>
      <c r="C28" s="32"/>
    </row>
    <row r="29" spans="1:3" ht="12.75">
      <c r="A29" s="201" t="s">
        <v>121</v>
      </c>
      <c r="B29" s="201"/>
      <c r="C29" s="201"/>
    </row>
    <row r="30" spans="1:2" ht="12.75">
      <c r="A30" s="30"/>
      <c r="B30" s="141" t="s">
        <v>108</v>
      </c>
    </row>
    <row r="31" ht="12.75">
      <c r="B31" s="41"/>
    </row>
    <row r="32" spans="1:5" ht="12.75">
      <c r="A32" s="60" t="s">
        <v>118</v>
      </c>
      <c r="C32" s="60" t="s">
        <v>26</v>
      </c>
      <c r="D32" s="63"/>
      <c r="E32" s="63"/>
    </row>
    <row r="33" spans="1:5" ht="12.75">
      <c r="A33" s="59" t="s">
        <v>115</v>
      </c>
      <c r="C33" s="59" t="s">
        <v>112</v>
      </c>
      <c r="D33" s="64"/>
      <c r="E33" s="64"/>
    </row>
    <row r="34" spans="1:5" ht="12.75">
      <c r="A34" s="59"/>
      <c r="C34" s="59"/>
      <c r="D34" s="64"/>
      <c r="E34" s="64"/>
    </row>
    <row r="35" spans="1:4" ht="12.75">
      <c r="A35" s="42" t="s">
        <v>116</v>
      </c>
      <c r="C35" s="60" t="s">
        <v>92</v>
      </c>
      <c r="D35" s="63"/>
    </row>
    <row r="36" spans="1:4" ht="12.75">
      <c r="A36" s="43" t="s">
        <v>106</v>
      </c>
      <c r="B36" s="44"/>
      <c r="C36" s="59" t="s">
        <v>113</v>
      </c>
      <c r="D36" s="64"/>
    </row>
    <row r="37" spans="1:3" ht="12.75">
      <c r="A37" s="43"/>
      <c r="B37" s="45"/>
      <c r="C37" s="43"/>
    </row>
    <row r="38" ht="12.75">
      <c r="A38" s="143" t="s">
        <v>119</v>
      </c>
    </row>
  </sheetData>
  <sheetProtection/>
  <mergeCells count="11">
    <mergeCell ref="A29:C29"/>
    <mergeCell ref="B16:C16"/>
    <mergeCell ref="A25:A26"/>
    <mergeCell ref="B25:B26"/>
    <mergeCell ref="C25:C26"/>
    <mergeCell ref="A5:C5"/>
    <mergeCell ref="A6:C6"/>
    <mergeCell ref="A9:C9"/>
    <mergeCell ref="A10:C10"/>
    <mergeCell ref="A11:C11"/>
    <mergeCell ref="A12:C12"/>
  </mergeCells>
  <printOptions horizontalCentered="1"/>
  <pageMargins left="0.1968503937007874" right="0.1968503937007874" top="0.3937007874015748" bottom="0.3937007874015748" header="0.31496062992125984" footer="0"/>
  <pageSetup fitToHeight="1" fitToWidth="1" horizontalDpi="600" verticalDpi="600" orientation="landscape" paperSize="9" scale="87" r:id="rId3"/>
  <legacyDrawing r:id="rId2"/>
  <oleObjects>
    <oleObject progId="Word.Picture.8" shapeId="22770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ssucin</cp:lastModifiedBy>
  <cp:lastPrinted>2023-03-31T15:41:54Z</cp:lastPrinted>
  <dcterms:created xsi:type="dcterms:W3CDTF">2001-09-06T15:18:59Z</dcterms:created>
  <dcterms:modified xsi:type="dcterms:W3CDTF">2023-05-22T13:57:29Z</dcterms:modified>
  <cp:category/>
  <cp:version/>
  <cp:contentType/>
  <cp:contentStatus/>
</cp:coreProperties>
</file>