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470" windowWidth="8880" windowHeight="3885" tabRatio="899" activeTab="4"/>
  </bookViews>
  <sheets>
    <sheet name="Anexo I-BALANCO ORCAMENTARIO" sheetId="1" r:id="rId1"/>
    <sheet name="Anexo II-DESP FUNC-SUBFUNC" sheetId="2" r:id="rId2"/>
    <sheet name="Anexo IX - RP PODER E ORGAO" sheetId="3" r:id="rId3"/>
    <sheet name="Anexo XII-PROJ AT REG GERAL HIP" sheetId="4" state="hidden" r:id="rId4"/>
    <sheet name="Anexo XVII - Simplificado" sheetId="5" r:id="rId5"/>
  </sheets>
  <externalReferences>
    <externalReference r:id="rId8"/>
    <externalReference r:id="rId9"/>
  </externalReferences>
  <definedNames>
    <definedName name="_xlnm.Print_Area" localSheetId="0">'Anexo I-BALANCO ORCAMENTARIO'!$A$1:$J$76</definedName>
    <definedName name="_xlnm.Print_Area" localSheetId="1">'Anexo II-DESP FUNC-SUBFUNC'!$A$1:$J$46</definedName>
    <definedName name="_xlnm.Print_Area" localSheetId="2">'Anexo IX - RP PODER E ORGAO'!$A$1:$J$41</definedName>
    <definedName name="_xlnm.Print_Area" localSheetId="4">'Anexo XVII - Simplificado'!$A$1:$E$97</definedName>
    <definedName name="Detalhes_do_Demonstrativo_MDE">#REF!</definedName>
    <definedName name="Ganhos_e_perdas_de_receita">#REF!</definedName>
    <definedName name="Ganhos_e_Perdas_de_Receita_99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 localSheetId="2">'Anexo IX - RP PODER E ORGAO'!#REF!,'Anexo IX - RP PODER E ORGAO'!$G$16:$J$23</definedName>
    <definedName name="Planilha_1ÁreaTotal">#REF!,#REF!</definedName>
    <definedName name="Planilha_1CabGráfico" localSheetId="2">'Anexo IX - RP PODER E ORGAO'!#REF!</definedName>
    <definedName name="Planilha_1CabGráfico">#REF!</definedName>
    <definedName name="Planilha_1TítCols" localSheetId="2">'Anexo IX - RP PODER E ORGAO'!#REF!,'Anexo IX - RP PODER E ORGAO'!#REF!</definedName>
    <definedName name="Planilha_1TítCols">#REF!,#REF!</definedName>
    <definedName name="Planilha_1TítLins" localSheetId="2">'Anexo IX - RP PODER E ORGAO'!#REF!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Tabela_1___Déficit_da_Previdência_Social__RGPS">#REF!</definedName>
    <definedName name="Tabela_10___Resultado_Primário_do_Governo_Central_em_1999">#REF!</definedName>
    <definedName name="Tabela_2___Contribuições_Previdenciárias">#REF!</definedName>
    <definedName name="Tabela_3___Benefícios__previsto_x_realizado">#REF!</definedName>
    <definedName name="Tabela_4___Receitas_Administradas_pela_SRF__previsto_x_realizado">#REF!</definedName>
    <definedName name="Tabela_5___Receitas_Administradas_em_Agosto">#REF!</definedName>
    <definedName name="Tabela_6___Receitas_Diretamente_Arrecadadas">#REF!</definedName>
    <definedName name="Tabela_7___Déficit_da_Previdência_Social_em_1999">#REF!</definedName>
    <definedName name="Tabela_8___Receitas_Administradas__revisão_da_previsão">#REF!</definedName>
    <definedName name="Tabela_9___Resultado_Primário_de_1999">#REF!</definedName>
  </definedNames>
  <calcPr fullCalcOnLoad="1"/>
</workbook>
</file>

<file path=xl/sharedStrings.xml><?xml version="1.0" encoding="utf-8"?>
<sst xmlns="http://schemas.openxmlformats.org/spreadsheetml/2006/main" count="310" uniqueCount="192">
  <si>
    <t>RECEITAS DE CAPITAL</t>
  </si>
  <si>
    <t>TOTAL</t>
  </si>
  <si>
    <t>DESPESAS CORRENTES</t>
  </si>
  <si>
    <t>DESPESAS DE CAPITAL</t>
  </si>
  <si>
    <t>RECEITAS</t>
  </si>
  <si>
    <t>DESPESAS</t>
  </si>
  <si>
    <t>ORÇAMENTOS FISCAL E DA SEGURIDADE SOCIAL</t>
  </si>
  <si>
    <t>RELATÓRIO RESUMIDO DA EXECUÇÃO ORÇAMENTÁRIA</t>
  </si>
  <si>
    <t>SALDO</t>
  </si>
  <si>
    <t>PREVISÃO INICIAL</t>
  </si>
  <si>
    <t>%</t>
  </si>
  <si>
    <t>OUTRAS RECEITAS CORRENTES</t>
  </si>
  <si>
    <t>Alienação de Bens Móveis</t>
  </si>
  <si>
    <t>Alienação de Bens Imóveis</t>
  </si>
  <si>
    <t>RP PROCESSADOS</t>
  </si>
  <si>
    <t>RP NÃO-PROCESSADOS</t>
  </si>
  <si>
    <t>Cancelados</t>
  </si>
  <si>
    <t>Pagos</t>
  </si>
  <si>
    <t xml:space="preserve">A Pagar </t>
  </si>
  <si>
    <t>A Pagar</t>
  </si>
  <si>
    <t>RECEITAS REALIZADAS</t>
  </si>
  <si>
    <t>No Bimestre</t>
  </si>
  <si>
    <t>DESPESAS LIQUIDADAS</t>
  </si>
  <si>
    <t>PREVISÃO       ATUALIZADA</t>
  </si>
  <si>
    <t>SALDO  A   REALIZAR</t>
  </si>
  <si>
    <t>SUBTOTAL DAS RECEITAS  (I)</t>
  </si>
  <si>
    <t>DESPESAS EMPENHADAS</t>
  </si>
  <si>
    <t>DOTAÇÃO</t>
  </si>
  <si>
    <t>CRÉDITOS</t>
  </si>
  <si>
    <t>BALANÇO ORÇAMENTÁRIO</t>
  </si>
  <si>
    <t>&lt;PERÍODO DE REFERÊNCIA&gt;</t>
  </si>
  <si>
    <t xml:space="preserve"> INICIAL        </t>
  </si>
  <si>
    <t xml:space="preserve">ATUALIZADA  </t>
  </si>
  <si>
    <t>ADICIONAIS</t>
  </si>
  <si>
    <t>FUNÇÃO/SUBFUNÇÃO</t>
  </si>
  <si>
    <t>DOTAÇÃO INICIAL</t>
  </si>
  <si>
    <t>DOTAÇÃO ATUALIZADA</t>
  </si>
  <si>
    <t>DEMONSTRATIVO DA EXECUÇÃO DAS DESPESAS POR FUNÇÃO/SUBFUNÇÃO</t>
  </si>
  <si>
    <t>RESERVA DE CONTINGÊNCIA</t>
  </si>
  <si>
    <t>Continuação (2/2)</t>
  </si>
  <si>
    <t>PODER / ÓRGÃO</t>
  </si>
  <si>
    <t>JUDICIÁRIO</t>
  </si>
  <si>
    <t>DEMONSTRATIVO DOS RESTOS A PAGAR POR PODER E ÓRGÃO</t>
  </si>
  <si>
    <t xml:space="preserve"> LRF, Art. 52, inciso II, alínea "c" - Anexo II</t>
  </si>
  <si>
    <t>EXERCÍCIO</t>
  </si>
  <si>
    <t>VARIAÇÃO REAL DO PIB</t>
  </si>
  <si>
    <t>FONTES:</t>
  </si>
  <si>
    <t>MASSA SALARIAL</t>
  </si>
  <si>
    <t>CRESCIMENTO VEGETATIVO</t>
  </si>
  <si>
    <t>TAXA DE INFLAÇÃO ANUAL (IGP-DI Média)</t>
  </si>
  <si>
    <t>REAJUSTE DO SALÁRIO MÍNIMO</t>
  </si>
  <si>
    <t>REAJUSTE DOS DEMAIS BENEFÍCIOS</t>
  </si>
  <si>
    <t>DEMONSTRATIVO DA PROJEÇÃO ATUARIAL DO REGIME GERAL DE PREVIDÊNCIA SOCIAL</t>
  </si>
  <si>
    <t xml:space="preserve">                                   &lt;ESFERA DE GOVERNO&gt;</t>
  </si>
  <si>
    <t>JUDICIÁRIA</t>
  </si>
  <si>
    <t>ORÇAMENTO DA SEGURIDADE SOCIAL</t>
  </si>
  <si>
    <t>Inscritos</t>
  </si>
  <si>
    <t>Exercícios Anteriores</t>
  </si>
  <si>
    <t>TABELA DE HIPÓTESES</t>
  </si>
  <si>
    <t xml:space="preserve"> LRF, art. 53, inciso V - Anexo IX</t>
  </si>
  <si>
    <t>RECEITAS CORRENTES</t>
  </si>
  <si>
    <t>Taxas</t>
  </si>
  <si>
    <t>RECEITA PATRIMONIAL</t>
  </si>
  <si>
    <t>Outras Receitas Patrimoniais</t>
  </si>
  <si>
    <t>TRANSFERENCIAS CORRENTES</t>
  </si>
  <si>
    <t>Transferências Intergovernamentais</t>
  </si>
  <si>
    <t>Transferências de Convênios</t>
  </si>
  <si>
    <t>Receitas Correntes Diversas</t>
  </si>
  <si>
    <t>Refinanciamento da Dívida Mobiliária</t>
  </si>
  <si>
    <t>Refinanciamento  de Outras Dívidas</t>
  </si>
  <si>
    <t>ALIENACAO DE BENS</t>
  </si>
  <si>
    <t>TRANSFERENCIAS DE CAPITAL</t>
  </si>
  <si>
    <t>OUTRAS RECEITAS DE CAPITAL</t>
  </si>
  <si>
    <t>Receitas de Capital Diversas</t>
  </si>
  <si>
    <t>PESSOAL E ENCARGOS SOCIAIS</t>
  </si>
  <si>
    <t>OUTRAS DESPESAS CORRENTES</t>
  </si>
  <si>
    <t>INVESTIMENTOS</t>
  </si>
  <si>
    <t>INVERSÕES FINANCEIRAS</t>
  </si>
  <si>
    <t>Refinanciamento de Outras Dívidas</t>
  </si>
  <si>
    <t xml:space="preserve"> LRF, Art. 52, inciso I, alíneas "a" e "b" do inciso II e §1º - Anexo I</t>
  </si>
  <si>
    <t>DESPESAS COM AÇÕES E SERVIÇOS PÚBLICOS DE SAÚDE</t>
  </si>
  <si>
    <t>RECEITA TRIBUTARIA</t>
  </si>
  <si>
    <t>–</t>
  </si>
  <si>
    <t>OPERAÇÕES DE CRÉDITO - REFINANCIAMENTO (II)</t>
  </si>
  <si>
    <t>SUBTOTAL DAS DESPESAS (VIII)</t>
  </si>
  <si>
    <t>AMORTIZAÇÃO DA DÍVIDA - REFINANCIAMENTO (IX)</t>
  </si>
  <si>
    <t>SUPERÁVIT (XI)</t>
  </si>
  <si>
    <t>TOTAL (XII) = (X + XI)</t>
  </si>
  <si>
    <t>SUBTOTAL COM REFINANCIAMENTO (X) = (VIII + IX)</t>
  </si>
  <si>
    <t>SUBTOTAL COM REFINANCIAMENTO (III) = (I + II)</t>
  </si>
  <si>
    <t xml:space="preserve">BALANÇO ORÇAMENTÁRIO - RECEITAS </t>
  </si>
  <si>
    <t xml:space="preserve">Receitas Realizadas </t>
  </si>
  <si>
    <t>BALANÇO ORÇAMENTÁRIO - DESPESAS</t>
  </si>
  <si>
    <t>Dotação Atualizada</t>
  </si>
  <si>
    <t>Despesas Empenhadas</t>
  </si>
  <si>
    <t>Despesas Liquidadas</t>
  </si>
  <si>
    <t>DESPESAS POR FUNÇÃO / SUBFUNÇÃO</t>
  </si>
  <si>
    <t>RECEITA CORRENTE LÍQUIDA - RCL</t>
  </si>
  <si>
    <t>Receita Corrente Líquida</t>
  </si>
  <si>
    <t>Resultado Previdenciário (I - II)</t>
  </si>
  <si>
    <t>RESULTADOS NOMINAL E PRIMÁRIO</t>
  </si>
  <si>
    <t>Meta Fixada no Anexo de Metas Fiscais da LDO</t>
  </si>
  <si>
    <t xml:space="preserve"> % em Relação à Meta</t>
  </si>
  <si>
    <t>Resultado Nominal</t>
  </si>
  <si>
    <t>Resultado Primário</t>
  </si>
  <si>
    <t>MOVIMENTAÇÃO DOS RESTOS A PAGAR</t>
  </si>
  <si>
    <t>Inscrição</t>
  </si>
  <si>
    <t xml:space="preserve">Saldo </t>
  </si>
  <si>
    <t>RESTOS A PAGAR PROCESSADOS</t>
  </si>
  <si>
    <t>RESTOS A PAGAR NÃO-PROCESSADOS</t>
  </si>
  <si>
    <t>Limites Constitucionais Anuais</t>
  </si>
  <si>
    <t>% Mínimo a Aplicar no Exercício</t>
  </si>
  <si>
    <t>% Aplicado até &lt;bimestre&gt;</t>
  </si>
  <si>
    <t>Mínimo Anual de 60% das Despesas com MDE no Ensino Fundamental</t>
  </si>
  <si>
    <t>Mínimo Anual de 60% do FUNDEF na Remuneração dos Professores do Ensino Fundamental</t>
  </si>
  <si>
    <t>Limite Constitucional Anual</t>
  </si>
  <si>
    <t>Valor apurado até o bimestre</t>
  </si>
  <si>
    <t>Saldo a Realizar</t>
  </si>
  <si>
    <t>Receita de Operação de Crédito</t>
  </si>
  <si>
    <t>Despesa de Capital Líquida</t>
  </si>
  <si>
    <t>35º Exercício</t>
  </si>
  <si>
    <t>RECEITA DA ALIENAÇÃO DE ATIVOS E APLICAÇÃO DOS RECURSOS</t>
  </si>
  <si>
    <t>Receita de Capital Resultante da Alienação de Ativos</t>
  </si>
  <si>
    <t>Aplicação dos Recursos da Alienação de Ativos</t>
  </si>
  <si>
    <t>Previsão Inicial da Receita</t>
  </si>
  <si>
    <t>Previsão Atualizada da Receita</t>
  </si>
  <si>
    <t>Saldos de Exercícios Anteriores</t>
  </si>
  <si>
    <t>Deficit Orçamentário</t>
  </si>
  <si>
    <t>Dotação Inicial</t>
  </si>
  <si>
    <t>Superavit Orçamentário</t>
  </si>
  <si>
    <t>Receitas Previdenciárias (I)</t>
  </si>
  <si>
    <t>Despesas Previdenciárias (II)</t>
  </si>
  <si>
    <t>Poder Judiciário</t>
  </si>
  <si>
    <t>20º Exercício</t>
  </si>
  <si>
    <t>Até o bimestre</t>
  </si>
  <si>
    <t>Despesas Próprias com Ações e Serviços Públicos de Saúde</t>
  </si>
  <si>
    <t>DESPESAS COM MANUTENÇÃO E DESENVOLVIMENTO DO ENSINO - MDE</t>
  </si>
  <si>
    <t>RECEITAS / DESPESAS DOS REGIMES DE PREVIDÊNCIA</t>
  </si>
  <si>
    <t>Regime Geral de Previdência Social</t>
  </si>
  <si>
    <t>Regime Próprio de Previdência Social dos Servidores Públicos</t>
  </si>
  <si>
    <t>Receitas Previdenciárias (III)</t>
  </si>
  <si>
    <t>Despesas Previdenciárias (IV)</t>
  </si>
  <si>
    <t>Resultado Previdenciário (III - IV)</t>
  </si>
  <si>
    <t>PROJEÇÃO ATUARIAL DOS REGIMES DE PREVIDÊNCIA</t>
  </si>
  <si>
    <t>Exercício em Referência</t>
  </si>
  <si>
    <t>10º Exercício</t>
  </si>
  <si>
    <t>até o bimestre</t>
  </si>
  <si>
    <t>Resultado Apurado até o bimestre</t>
  </si>
  <si>
    <t>% Aplicado até o bimestre</t>
  </si>
  <si>
    <t>Valor apurado</t>
  </si>
  <si>
    <t>RECEITAS DE OPERAÇÕES DE CRÉDITO E DESPESAS DE CAPITAL</t>
  </si>
  <si>
    <t>Mínimo Anual de &lt;18% / 25%&gt; dos Impostos na Manutenção e Desenvolvimento do Ensino - MDE</t>
  </si>
  <si>
    <t>&lt;25% / 18%&gt;</t>
  </si>
  <si>
    <t>até  o bimestre</t>
  </si>
  <si>
    <t>No bimestre</t>
  </si>
  <si>
    <t xml:space="preserve"> Até o bimestre</t>
  </si>
  <si>
    <t>LRF, Art. 48 - Anexo XVII</t>
  </si>
  <si>
    <t>DEMONSTRATIVO SIMPLIFICADO DO RELATÓRIO RESUMIDO DA EXECUÇÃO ORÇAMENTÁRIA</t>
  </si>
  <si>
    <t>SALDOS DE EXERCÍCIOS ANTERIORES</t>
  </si>
  <si>
    <t>DÉFICIT (IV)</t>
  </si>
  <si>
    <t>TOTAL (V) = (III + IV)</t>
  </si>
  <si>
    <t>-</t>
  </si>
  <si>
    <t>TRIBUNAL DE JUSTIÇA DO ESTADO DO ACRE</t>
  </si>
  <si>
    <t xml:space="preserve">     Ação Judiciária</t>
  </si>
  <si>
    <t xml:space="preserve">     Reserva de Contingência</t>
  </si>
  <si>
    <t>RESERVA DE CONTINGÊNCIA DO RPPS</t>
  </si>
  <si>
    <t xml:space="preserve">     Reserva de Contingência do RPPS</t>
  </si>
  <si>
    <t xml:space="preserve">até o  bimestre  </t>
  </si>
  <si>
    <t>Tribunal de Justiça</t>
  </si>
  <si>
    <t xml:space="preserve">    Tribunal de Justica - Fundo Judiciario</t>
  </si>
  <si>
    <t>POR PODER</t>
  </si>
  <si>
    <t xml:space="preserve">Cancelamento </t>
  </si>
  <si>
    <t xml:space="preserve">Pagamento </t>
  </si>
  <si>
    <t>FONTE: Sistema de Contabilidade Pública TJ/AC</t>
  </si>
  <si>
    <t xml:space="preserve">Des. Samoel Martins Evangelista                                                       </t>
  </si>
  <si>
    <t>Dirce Oliveira Teodoro</t>
  </si>
  <si>
    <t>Francisco das Chagas Rocha</t>
  </si>
  <si>
    <t xml:space="preserve">         Presidente/TJ                                                                                                  </t>
  </si>
  <si>
    <t>Coordenadora de Finanças</t>
  </si>
  <si>
    <t>Tec. em Contabilidade</t>
  </si>
  <si>
    <t xml:space="preserve">                                                                                                                                              </t>
  </si>
  <si>
    <t xml:space="preserve">    CRC/AC nº. 000488/0-O</t>
  </si>
  <si>
    <t>Em 30 de dezembro de 2005</t>
  </si>
  <si>
    <t>Inscritos em 30 de dezembro de 2005</t>
  </si>
  <si>
    <t xml:space="preserve">JANEIRO A DEZEMBRO 2006 / SEXTO BIMESTRE - NOVEMBRO - DEZEMBRO </t>
  </si>
  <si>
    <t>Novembro - Dezembro</t>
  </si>
  <si>
    <t>Janeiro - Dezembro</t>
  </si>
  <si>
    <t>Dezembro</t>
  </si>
  <si>
    <t>Nov - Dez</t>
  </si>
  <si>
    <t>Jan - Dez</t>
  </si>
  <si>
    <t>JANEIRO A DEZEMBRO 2006 / SEXTO BIMESTRE - NOVEMBRO - DEZEMBRO</t>
  </si>
  <si>
    <t xml:space="preserve">     Dirce Oliveira Teodoro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</si>
</sst>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_);_(&quot;R$&quot;* \(#,##0\);_(&quot;R$&quot;* &quot;-&quot;_);_(@_)"/>
    <numFmt numFmtId="165" formatCode="_(&quot;R$&quot;* #,##0.00_);_(&quot;R$&quot;* \(#,##0.00\);_(&quot;R$&quot;* &quot;-&quot;??_);_(@_)"/>
    <numFmt numFmtId="166" formatCode="#,##0.0_);\(#,##0.0\)"/>
    <numFmt numFmtId="167" formatCode="_(* #,##0_);_(* \(#,##0\);_(* &quot;-&quot;??_);_(@_)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37" fontId="6" fillId="0" borderId="1" xfId="0" applyNumberFormat="1" applyFont="1" applyBorder="1" applyAlignment="1">
      <alignment/>
    </xf>
    <xf numFmtId="37" fontId="6" fillId="0" borderId="0" xfId="0" applyNumberFormat="1" applyFont="1" applyAlignment="1">
      <alignment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/>
    </xf>
    <xf numFmtId="0" fontId="6" fillId="0" borderId="1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37" fontId="6" fillId="0" borderId="0" xfId="0" applyNumberFormat="1" applyFont="1" applyBorder="1" applyAlignment="1">
      <alignment/>
    </xf>
    <xf numFmtId="37" fontId="6" fillId="0" borderId="8" xfId="0" applyNumberFormat="1" applyFont="1" applyBorder="1" applyAlignment="1">
      <alignment/>
    </xf>
    <xf numFmtId="0" fontId="6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wrapText="1"/>
    </xf>
    <xf numFmtId="37" fontId="6" fillId="0" borderId="3" xfId="0" applyNumberFormat="1" applyFont="1" applyBorder="1" applyAlignment="1">
      <alignment/>
    </xf>
    <xf numFmtId="0" fontId="6" fillId="0" borderId="8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37" fontId="6" fillId="0" borderId="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6" fillId="0" borderId="0" xfId="0" applyNumberFormat="1" applyFont="1" applyAlignment="1">
      <alignment vertical="top"/>
    </xf>
    <xf numFmtId="0" fontId="9" fillId="0" borderId="0" xfId="0" applyFont="1" applyAlignment="1">
      <alignment/>
    </xf>
    <xf numFmtId="0" fontId="7" fillId="0" borderId="15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justify"/>
    </xf>
    <xf numFmtId="0" fontId="6" fillId="0" borderId="8" xfId="0" applyFont="1" applyBorder="1" applyAlignment="1">
      <alignment horizontal="center" vertical="justify"/>
    </xf>
    <xf numFmtId="0" fontId="6" fillId="0" borderId="2" xfId="0" applyFont="1" applyBorder="1" applyAlignment="1">
      <alignment horizontal="center" vertical="justify"/>
    </xf>
    <xf numFmtId="9" fontId="6" fillId="0" borderId="1" xfId="0" applyNumberFormat="1" applyFont="1" applyBorder="1" applyAlignment="1">
      <alignment horizontal="center"/>
    </xf>
    <xf numFmtId="9" fontId="6" fillId="0" borderId="8" xfId="0" applyNumberFormat="1" applyFont="1" applyBorder="1" applyAlignment="1">
      <alignment horizontal="center"/>
    </xf>
    <xf numFmtId="9" fontId="6" fillId="0" borderId="2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indent="2"/>
    </xf>
    <xf numFmtId="0" fontId="7" fillId="0" borderId="10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 vertical="center" indent="3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left" indent="1"/>
    </xf>
    <xf numFmtId="0" fontId="6" fillId="0" borderId="10" xfId="0" applyFont="1" applyBorder="1" applyAlignment="1">
      <alignment horizontal="left" vertical="center" indent="1"/>
    </xf>
    <xf numFmtId="0" fontId="6" fillId="0" borderId="11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9" xfId="0" applyFont="1" applyBorder="1" applyAlignment="1">
      <alignment horizontal="left" indent="1"/>
    </xf>
    <xf numFmtId="0" fontId="6" fillId="0" borderId="13" xfId="0" applyFont="1" applyBorder="1" applyAlignment="1">
      <alignment horizontal="left" indent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167" fontId="6" fillId="0" borderId="8" xfId="20" applyNumberFormat="1" applyFont="1" applyBorder="1" applyAlignment="1">
      <alignment horizontal="center" vertical="center"/>
    </xf>
    <xf numFmtId="43" fontId="6" fillId="0" borderId="5" xfId="20" applyFont="1" applyBorder="1" applyAlignment="1">
      <alignment horizontal="right" vertical="center"/>
    </xf>
    <xf numFmtId="43" fontId="6" fillId="0" borderId="0" xfId="20" applyFont="1" applyBorder="1" applyAlignment="1">
      <alignment horizontal="right" vertical="center"/>
    </xf>
    <xf numFmtId="43" fontId="6" fillId="0" borderId="10" xfId="20" applyFont="1" applyBorder="1" applyAlignment="1">
      <alignment horizontal="center" vertical="center"/>
    </xf>
    <xf numFmtId="43" fontId="6" fillId="0" borderId="0" xfId="20" applyFont="1" applyBorder="1" applyAlignment="1">
      <alignment horizontal="right"/>
    </xf>
    <xf numFmtId="43" fontId="6" fillId="0" borderId="12" xfId="20" applyFont="1" applyBorder="1" applyAlignment="1">
      <alignment horizontal="center" vertical="center"/>
    </xf>
    <xf numFmtId="43" fontId="6" fillId="0" borderId="13" xfId="20" applyFont="1" applyBorder="1" applyAlignment="1">
      <alignment horizontal="center" vertical="center"/>
    </xf>
    <xf numFmtId="43" fontId="6" fillId="0" borderId="0" xfId="20" applyFont="1" applyBorder="1" applyAlignment="1">
      <alignment horizontal="left" indent="1"/>
    </xf>
    <xf numFmtId="43" fontId="6" fillId="0" borderId="0" xfId="20" applyFont="1" applyBorder="1" applyAlignment="1">
      <alignment/>
    </xf>
    <xf numFmtId="43" fontId="6" fillId="0" borderId="0" xfId="20" applyFont="1" applyAlignment="1">
      <alignment horizontal="right"/>
    </xf>
    <xf numFmtId="43" fontId="6" fillId="0" borderId="7" xfId="20" applyFont="1" applyBorder="1" applyAlignment="1">
      <alignment horizontal="center" vertical="center"/>
    </xf>
    <xf numFmtId="8" fontId="6" fillId="0" borderId="0" xfId="0" applyNumberFormat="1" applyFont="1" applyAlignment="1">
      <alignment horizontal="right"/>
    </xf>
    <xf numFmtId="43" fontId="8" fillId="0" borderId="10" xfId="20" applyFont="1" applyBorder="1" applyAlignment="1">
      <alignment horizontal="center" vertical="center"/>
    </xf>
    <xf numFmtId="43" fontId="8" fillId="0" borderId="1" xfId="20" applyFont="1" applyBorder="1" applyAlignment="1">
      <alignment horizontal="center" vertical="justify"/>
    </xf>
    <xf numFmtId="43" fontId="8" fillId="0" borderId="0" xfId="20" applyFont="1" applyBorder="1" applyAlignment="1">
      <alignment horizontal="center" vertical="center"/>
    </xf>
    <xf numFmtId="43" fontId="6" fillId="0" borderId="1" xfId="20" applyFont="1" applyBorder="1" applyAlignment="1">
      <alignment horizontal="center" vertical="justify"/>
    </xf>
    <xf numFmtId="43" fontId="6" fillId="0" borderId="0" xfId="20" applyFont="1" applyBorder="1" applyAlignment="1">
      <alignment horizontal="center" vertical="center"/>
    </xf>
    <xf numFmtId="0" fontId="6" fillId="0" borderId="5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37" fontId="6" fillId="0" borderId="6" xfId="0" applyNumberFormat="1" applyFont="1" applyBorder="1" applyAlignment="1">
      <alignment horizontal="right"/>
    </xf>
    <xf numFmtId="37" fontId="6" fillId="0" borderId="9" xfId="0" applyNumberFormat="1" applyFont="1" applyBorder="1" applyAlignment="1">
      <alignment horizontal="right"/>
    </xf>
    <xf numFmtId="0" fontId="6" fillId="0" borderId="4" xfId="0" applyFont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167" fontId="6" fillId="0" borderId="6" xfId="20" applyNumberFormat="1" applyFont="1" applyBorder="1" applyAlignment="1">
      <alignment horizontal="right"/>
    </xf>
    <xf numFmtId="167" fontId="6" fillId="0" borderId="11" xfId="20" applyNumberFormat="1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/>
    </xf>
    <xf numFmtId="0" fontId="12" fillId="0" borderId="13" xfId="0" applyFont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8" fontId="9" fillId="0" borderId="0" xfId="0" applyNumberFormat="1" applyFont="1" applyAlignment="1">
      <alignment horizontal="right"/>
    </xf>
    <xf numFmtId="0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66" fontId="9" fillId="0" borderId="0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166" fontId="9" fillId="0" borderId="9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left"/>
    </xf>
    <xf numFmtId="43" fontId="9" fillId="0" borderId="1" xfId="20" applyFont="1" applyBorder="1" applyAlignment="1">
      <alignment/>
    </xf>
    <xf numFmtId="43" fontId="9" fillId="0" borderId="5" xfId="20" applyFont="1" applyBorder="1" applyAlignment="1">
      <alignment/>
    </xf>
    <xf numFmtId="43" fontId="9" fillId="0" borderId="10" xfId="20" applyFont="1" applyBorder="1" applyAlignment="1">
      <alignment/>
    </xf>
    <xf numFmtId="39" fontId="9" fillId="0" borderId="0" xfId="0" applyNumberFormat="1" applyFont="1" applyBorder="1" applyAlignment="1">
      <alignment/>
    </xf>
    <xf numFmtId="43" fontId="9" fillId="0" borderId="4" xfId="20" applyFont="1" applyBorder="1" applyAlignment="1">
      <alignment/>
    </xf>
    <xf numFmtId="43" fontId="9" fillId="0" borderId="15" xfId="20" applyFont="1" applyBorder="1" applyAlignment="1">
      <alignment/>
    </xf>
    <xf numFmtId="39" fontId="9" fillId="0" borderId="10" xfId="0" applyNumberFormat="1" applyFont="1" applyBorder="1" applyAlignment="1">
      <alignment/>
    </xf>
    <xf numFmtId="43" fontId="9" fillId="0" borderId="5" xfId="20" applyFont="1" applyBorder="1" applyAlignment="1">
      <alignment wrapText="1"/>
    </xf>
    <xf numFmtId="49" fontId="9" fillId="0" borderId="10" xfId="0" applyNumberFormat="1" applyFont="1" applyBorder="1" applyAlignment="1">
      <alignment horizontal="left" indent="1"/>
    </xf>
    <xf numFmtId="49" fontId="9" fillId="0" borderId="10" xfId="0" applyNumberFormat="1" applyFont="1" applyBorder="1" applyAlignment="1">
      <alignment horizontal="left" indent="2"/>
    </xf>
    <xf numFmtId="49" fontId="13" fillId="0" borderId="7" xfId="0" applyNumberFormat="1" applyFont="1" applyBorder="1" applyAlignment="1">
      <alignment horizontal="left"/>
    </xf>
    <xf numFmtId="43" fontId="9" fillId="0" borderId="2" xfId="20" applyFont="1" applyBorder="1" applyAlignment="1">
      <alignment vertical="center"/>
    </xf>
    <xf numFmtId="43" fontId="9" fillId="0" borderId="12" xfId="20" applyFont="1" applyBorder="1" applyAlignment="1">
      <alignment vertical="center"/>
    </xf>
    <xf numFmtId="43" fontId="9" fillId="0" borderId="7" xfId="20" applyFont="1" applyBorder="1" applyAlignment="1">
      <alignment vertical="center"/>
    </xf>
    <xf numFmtId="39" fontId="9" fillId="0" borderId="2" xfId="0" applyNumberFormat="1" applyFont="1" applyBorder="1" applyAlignment="1">
      <alignment/>
    </xf>
    <xf numFmtId="0" fontId="13" fillId="0" borderId="15" xfId="0" applyNumberFormat="1" applyFont="1" applyBorder="1" applyAlignment="1">
      <alignment vertical="top"/>
    </xf>
    <xf numFmtId="0" fontId="9" fillId="0" borderId="6" xfId="0" applyFont="1" applyBorder="1" applyAlignment="1">
      <alignment horizontal="center" vertical="center"/>
    </xf>
    <xf numFmtId="43" fontId="9" fillId="0" borderId="4" xfId="20" applyFont="1" applyBorder="1" applyAlignment="1">
      <alignment vertical="center"/>
    </xf>
    <xf numFmtId="43" fontId="9" fillId="0" borderId="5" xfId="20" applyFont="1" applyBorder="1" applyAlignment="1">
      <alignment vertical="center"/>
    </xf>
    <xf numFmtId="43" fontId="9" fillId="0" borderId="10" xfId="20" applyFont="1" applyBorder="1" applyAlignment="1">
      <alignment vertical="center"/>
    </xf>
    <xf numFmtId="37" fontId="9" fillId="0" borderId="14" xfId="0" applyNumberFormat="1" applyFont="1" applyBorder="1" applyAlignment="1">
      <alignment vertical="center"/>
    </xf>
    <xf numFmtId="37" fontId="9" fillId="0" borderId="14" xfId="0" applyNumberFormat="1" applyFont="1" applyFill="1" applyBorder="1" applyAlignment="1">
      <alignment horizontal="center" vertical="center"/>
    </xf>
    <xf numFmtId="43" fontId="9" fillId="0" borderId="4" xfId="20" applyFont="1" applyFill="1" applyBorder="1" applyAlignment="1">
      <alignment horizontal="center" vertical="center"/>
    </xf>
    <xf numFmtId="37" fontId="9" fillId="0" borderId="0" xfId="0" applyNumberFormat="1" applyFont="1" applyBorder="1" applyAlignment="1">
      <alignment vertical="center"/>
    </xf>
    <xf numFmtId="37" fontId="9" fillId="0" borderId="0" xfId="0" applyNumberFormat="1" applyFont="1" applyFill="1" applyBorder="1" applyAlignment="1">
      <alignment horizontal="center" vertical="center"/>
    </xf>
    <xf numFmtId="43" fontId="9" fillId="0" borderId="5" xfId="20" applyFont="1" applyFill="1" applyBorder="1" applyAlignment="1">
      <alignment horizontal="center" vertical="center"/>
    </xf>
    <xf numFmtId="43" fontId="9" fillId="0" borderId="6" xfId="20" applyFont="1" applyBorder="1" applyAlignment="1">
      <alignment vertical="center"/>
    </xf>
    <xf numFmtId="37" fontId="9" fillId="0" borderId="9" xfId="0" applyNumberFormat="1" applyFont="1" applyBorder="1" applyAlignment="1">
      <alignment vertical="center"/>
    </xf>
    <xf numFmtId="37" fontId="9" fillId="0" borderId="9" xfId="0" applyNumberFormat="1" applyFont="1" applyFill="1" applyBorder="1" applyAlignment="1">
      <alignment horizontal="center" vertical="center"/>
    </xf>
    <xf numFmtId="43" fontId="9" fillId="0" borderId="6" xfId="20" applyFont="1" applyFill="1" applyBorder="1" applyAlignment="1">
      <alignment horizontal="center" vertical="center"/>
    </xf>
    <xf numFmtId="49" fontId="13" fillId="0" borderId="7" xfId="0" applyNumberFormat="1" applyFont="1" applyBorder="1" applyAlignment="1">
      <alignment/>
    </xf>
    <xf numFmtId="49" fontId="13" fillId="0" borderId="13" xfId="0" applyNumberFormat="1" applyFont="1" applyBorder="1" applyAlignment="1">
      <alignment horizontal="left"/>
    </xf>
    <xf numFmtId="43" fontId="9" fillId="0" borderId="10" xfId="20" applyFont="1" applyFill="1" applyBorder="1" applyAlignment="1">
      <alignment horizontal="center" vertical="center"/>
    </xf>
    <xf numFmtId="37" fontId="9" fillId="0" borderId="15" xfId="0" applyNumberFormat="1" applyFont="1" applyFill="1" applyBorder="1" applyAlignment="1">
      <alignment horizontal="center" vertical="center"/>
    </xf>
    <xf numFmtId="43" fontId="9" fillId="0" borderId="14" xfId="20" applyFont="1" applyFill="1" applyBorder="1" applyAlignment="1">
      <alignment horizontal="center" vertical="center"/>
    </xf>
    <xf numFmtId="43" fontId="13" fillId="0" borderId="2" xfId="20" applyFont="1" applyFill="1" applyBorder="1" applyAlignment="1">
      <alignment horizontal="right" vertical="center"/>
    </xf>
    <xf numFmtId="43" fontId="13" fillId="0" borderId="12" xfId="20" applyFont="1" applyFill="1" applyBorder="1" applyAlignment="1">
      <alignment horizontal="center" vertical="center"/>
    </xf>
    <xf numFmtId="43" fontId="13" fillId="0" borderId="7" xfId="20" applyFont="1" applyFill="1" applyBorder="1" applyAlignment="1">
      <alignment horizontal="right" vertical="center"/>
    </xf>
    <xf numFmtId="39" fontId="13" fillId="0" borderId="2" xfId="0" applyNumberFormat="1" applyFont="1" applyBorder="1" applyAlignment="1">
      <alignment/>
    </xf>
    <xf numFmtId="43" fontId="13" fillId="0" borderId="12" xfId="20" applyFont="1" applyBorder="1" applyAlignment="1">
      <alignment vertical="center"/>
    </xf>
    <xf numFmtId="37" fontId="9" fillId="0" borderId="12" xfId="0" applyNumberFormat="1" applyFont="1" applyFill="1" applyBorder="1" applyAlignment="1">
      <alignment horizontal="center" vertical="center"/>
    </xf>
    <xf numFmtId="37" fontId="9" fillId="0" borderId="7" xfId="0" applyNumberFormat="1" applyFont="1" applyFill="1" applyBorder="1" applyAlignment="1">
      <alignment horizontal="center" vertical="center"/>
    </xf>
    <xf numFmtId="37" fontId="9" fillId="0" borderId="6" xfId="0" applyNumberFormat="1" applyFont="1" applyFill="1" applyBorder="1" applyAlignment="1">
      <alignment horizontal="center" vertical="center"/>
    </xf>
    <xf numFmtId="43" fontId="9" fillId="0" borderId="11" xfId="20" applyFont="1" applyFill="1" applyBorder="1" applyAlignment="1">
      <alignment horizontal="center" vertical="center"/>
    </xf>
    <xf numFmtId="37" fontId="9" fillId="0" borderId="11" xfId="0" applyNumberFormat="1" applyFont="1" applyFill="1" applyBorder="1" applyAlignment="1">
      <alignment horizontal="center" vertical="center"/>
    </xf>
    <xf numFmtId="0" fontId="9" fillId="0" borderId="14" xfId="0" applyNumberFormat="1" applyFont="1" applyBorder="1" applyAlignment="1">
      <alignment/>
    </xf>
    <xf numFmtId="0" fontId="9" fillId="0" borderId="3" xfId="0" applyNumberFormat="1" applyFont="1" applyBorder="1" applyAlignment="1">
      <alignment horizontal="center"/>
    </xf>
    <xf numFmtId="0" fontId="9" fillId="0" borderId="4" xfId="0" applyNumberFormat="1" applyFont="1" applyBorder="1" applyAlignment="1">
      <alignment/>
    </xf>
    <xf numFmtId="0" fontId="9" fillId="0" borderId="0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top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top"/>
    </xf>
    <xf numFmtId="0" fontId="9" fillId="0" borderId="9" xfId="0" applyNumberFormat="1" applyFont="1" applyBorder="1" applyAlignment="1">
      <alignment horizontal="center" vertical="top"/>
    </xf>
    <xf numFmtId="0" fontId="9" fillId="0" borderId="8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/>
    </xf>
    <xf numFmtId="43" fontId="9" fillId="0" borderId="5" xfId="20" applyFont="1" applyBorder="1" applyAlignment="1">
      <alignment/>
    </xf>
    <xf numFmtId="0" fontId="9" fillId="0" borderId="0" xfId="0" applyNumberFormat="1" applyFont="1" applyBorder="1" applyAlignment="1">
      <alignment horizontal="left" indent="1"/>
    </xf>
    <xf numFmtId="0" fontId="13" fillId="0" borderId="13" xfId="0" applyNumberFormat="1" applyFont="1" applyBorder="1" applyAlignment="1">
      <alignment/>
    </xf>
    <xf numFmtId="43" fontId="9" fillId="0" borderId="12" xfId="20" applyFont="1" applyBorder="1" applyAlignment="1">
      <alignment/>
    </xf>
    <xf numFmtId="43" fontId="9" fillId="0" borderId="2" xfId="20" applyFont="1" applyBorder="1" applyAlignment="1">
      <alignment/>
    </xf>
    <xf numFmtId="0" fontId="9" fillId="0" borderId="10" xfId="0" applyNumberFormat="1" applyFont="1" applyBorder="1" applyAlignment="1">
      <alignment horizontal="left" indent="1"/>
    </xf>
    <xf numFmtId="0" fontId="9" fillId="0" borderId="11" xfId="0" applyNumberFormat="1" applyFont="1" applyBorder="1" applyAlignment="1">
      <alignment horizontal="left" indent="1"/>
    </xf>
    <xf numFmtId="43" fontId="9" fillId="0" borderId="6" xfId="20" applyFont="1" applyBorder="1" applyAlignment="1">
      <alignment/>
    </xf>
    <xf numFmtId="0" fontId="13" fillId="0" borderId="9" xfId="0" applyNumberFormat="1" applyFont="1" applyBorder="1" applyAlignment="1">
      <alignment/>
    </xf>
    <xf numFmtId="43" fontId="9" fillId="0" borderId="12" xfId="20" applyFont="1" applyFill="1" applyBorder="1" applyAlignment="1">
      <alignment horizontal="center" vertical="center"/>
    </xf>
    <xf numFmtId="43" fontId="9" fillId="0" borderId="12" xfId="20" applyFont="1" applyFill="1" applyBorder="1" applyAlignment="1">
      <alignment horizontal="right" vertical="center"/>
    </xf>
    <xf numFmtId="43" fontId="13" fillId="0" borderId="6" xfId="20" applyFont="1" applyBorder="1" applyAlignment="1">
      <alignment/>
    </xf>
    <xf numFmtId="43" fontId="13" fillId="0" borderId="2" xfId="20" applyFont="1" applyBorder="1" applyAlignment="1">
      <alignment/>
    </xf>
    <xf numFmtId="43" fontId="13" fillId="0" borderId="12" xfId="20" applyFont="1" applyBorder="1" applyAlignment="1">
      <alignment/>
    </xf>
    <xf numFmtId="0" fontId="9" fillId="0" borderId="0" xfId="0" applyNumberFormat="1" applyFont="1" applyAlignment="1">
      <alignment vertical="top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49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4" xfId="0" applyFont="1" applyBorder="1" applyAlignment="1">
      <alignment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/>
    </xf>
    <xf numFmtId="0" fontId="9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5" xfId="0" applyFont="1" applyBorder="1" applyAlignment="1">
      <alignment/>
    </xf>
    <xf numFmtId="43" fontId="14" fillId="0" borderId="3" xfId="20" applyFont="1" applyBorder="1" applyAlignment="1">
      <alignment/>
    </xf>
    <xf numFmtId="43" fontId="14" fillId="0" borderId="3" xfId="20" applyNumberFormat="1" applyFont="1" applyBorder="1" applyAlignment="1">
      <alignment/>
    </xf>
    <xf numFmtId="167" fontId="14" fillId="0" borderId="4" xfId="20" applyNumberFormat="1" applyFont="1" applyBorder="1" applyAlignment="1">
      <alignment/>
    </xf>
    <xf numFmtId="0" fontId="9" fillId="0" borderId="10" xfId="0" applyFont="1" applyBorder="1" applyAlignment="1">
      <alignment/>
    </xf>
    <xf numFmtId="43" fontId="9" fillId="0" borderId="1" xfId="20" applyNumberFormat="1" applyFont="1" applyBorder="1" applyAlignment="1">
      <alignment/>
    </xf>
    <xf numFmtId="0" fontId="13" fillId="0" borderId="7" xfId="0" applyFont="1" applyBorder="1" applyAlignment="1">
      <alignment vertical="center"/>
    </xf>
    <xf numFmtId="43" fontId="13" fillId="0" borderId="2" xfId="20" applyFont="1" applyBorder="1" applyAlignment="1">
      <alignment/>
    </xf>
    <xf numFmtId="43" fontId="9" fillId="0" borderId="2" xfId="20" applyNumberFormat="1" applyFont="1" applyBorder="1" applyAlignment="1">
      <alignment/>
    </xf>
    <xf numFmtId="43" fontId="13" fillId="0" borderId="2" xfId="20" applyNumberFormat="1" applyFont="1" applyBorder="1" applyAlignment="1">
      <alignment/>
    </xf>
    <xf numFmtId="0" fontId="9" fillId="0" borderId="9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8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/>
    </xf>
    <xf numFmtId="43" fontId="9" fillId="0" borderId="1" xfId="20" applyFont="1" applyBorder="1" applyAlignment="1">
      <alignment horizontal="left" indent="1"/>
    </xf>
    <xf numFmtId="49" fontId="9" fillId="0" borderId="0" xfId="0" applyNumberFormat="1" applyFont="1" applyAlignment="1">
      <alignment horizontal="left" indent="1"/>
    </xf>
    <xf numFmtId="0" fontId="9" fillId="0" borderId="0" xfId="0" applyFont="1" applyAlignment="1">
      <alignment horizontal="left" indent="1"/>
    </xf>
    <xf numFmtId="49" fontId="13" fillId="0" borderId="13" xfId="0" applyNumberFormat="1" applyFont="1" applyBorder="1" applyAlignment="1">
      <alignment vertical="center"/>
    </xf>
    <xf numFmtId="43" fontId="9" fillId="0" borderId="2" xfId="2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/>
    </xf>
    <xf numFmtId="49" fontId="9" fillId="0" borderId="1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wrapText="1"/>
    </xf>
    <xf numFmtId="49" fontId="13" fillId="0" borderId="0" xfId="0" applyNumberFormat="1" applyFont="1" applyAlignment="1">
      <alignment horizontal="center"/>
    </xf>
    <xf numFmtId="0" fontId="9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49" fontId="9" fillId="0" borderId="6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49" fontId="9" fillId="0" borderId="1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49" fontId="9" fillId="0" borderId="3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/>
    </xf>
    <xf numFmtId="0" fontId="6" fillId="0" borderId="9" xfId="0" applyFont="1" applyBorder="1" applyAlignment="1">
      <alignment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7" fontId="6" fillId="0" borderId="6" xfId="0" applyNumberFormat="1" applyFont="1" applyBorder="1" applyAlignment="1">
      <alignment/>
    </xf>
    <xf numFmtId="37" fontId="6" fillId="0" borderId="9" xfId="0" applyNumberFormat="1" applyFont="1" applyBorder="1" applyAlignment="1">
      <alignment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justify"/>
    </xf>
    <xf numFmtId="0" fontId="6" fillId="0" borderId="13" xfId="0" applyFont="1" applyBorder="1" applyAlignment="1">
      <alignment horizontal="center" vertical="justify"/>
    </xf>
    <xf numFmtId="0" fontId="6" fillId="0" borderId="4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6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  <xf numFmtId="0" fontId="7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right"/>
    </xf>
    <xf numFmtId="0" fontId="6" fillId="0" borderId="4" xfId="0" applyFont="1" applyBorder="1" applyAlignment="1">
      <alignment horizontal="right" vertical="justify"/>
    </xf>
    <xf numFmtId="0" fontId="6" fillId="0" borderId="14" xfId="0" applyFont="1" applyBorder="1" applyAlignment="1">
      <alignment horizontal="right" vertical="justify"/>
    </xf>
    <xf numFmtId="0" fontId="6" fillId="0" borderId="6" xfId="0" applyFont="1" applyBorder="1" applyAlignment="1">
      <alignment horizontal="left" indent="1"/>
    </xf>
    <xf numFmtId="0" fontId="6" fillId="0" borderId="11" xfId="0" applyFont="1" applyBorder="1" applyAlignment="1">
      <alignment horizontal="left" indent="1"/>
    </xf>
    <xf numFmtId="37" fontId="6" fillId="0" borderId="5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13" xfId="0" applyFont="1" applyBorder="1" applyAlignment="1">
      <alignment horizontal="left" indent="1"/>
    </xf>
    <xf numFmtId="0" fontId="6" fillId="0" borderId="7" xfId="0" applyFont="1" applyBorder="1" applyAlignment="1">
      <alignment horizontal="left" indent="1"/>
    </xf>
    <xf numFmtId="43" fontId="6" fillId="0" borderId="6" xfId="20" applyFont="1" applyBorder="1" applyAlignment="1">
      <alignment horizontal="left" indent="1"/>
    </xf>
    <xf numFmtId="43" fontId="6" fillId="0" borderId="11" xfId="20" applyFont="1" applyBorder="1" applyAlignment="1">
      <alignment horizontal="left" indent="1"/>
    </xf>
    <xf numFmtId="43" fontId="6" fillId="0" borderId="6" xfId="20" applyFont="1" applyBorder="1" applyAlignment="1">
      <alignment horizontal="right"/>
    </xf>
    <xf numFmtId="43" fontId="6" fillId="0" borderId="9" xfId="20" applyFont="1" applyBorder="1" applyAlignment="1">
      <alignment horizontal="right"/>
    </xf>
    <xf numFmtId="43" fontId="6" fillId="0" borderId="12" xfId="20" applyFont="1" applyBorder="1" applyAlignment="1">
      <alignment horizontal="center" vertical="center"/>
    </xf>
    <xf numFmtId="43" fontId="6" fillId="0" borderId="7" xfId="20" applyFont="1" applyBorder="1" applyAlignment="1">
      <alignment horizontal="center" vertical="center"/>
    </xf>
    <xf numFmtId="43" fontId="6" fillId="0" borderId="13" xfId="20" applyFont="1" applyBorder="1" applyAlignment="1">
      <alignment horizontal="center" vertical="center"/>
    </xf>
    <xf numFmtId="43" fontId="6" fillId="0" borderId="4" xfId="20" applyFont="1" applyBorder="1" applyAlignment="1">
      <alignment horizontal="left" indent="1"/>
    </xf>
    <xf numFmtId="43" fontId="6" fillId="0" borderId="15" xfId="20" applyFont="1" applyBorder="1" applyAlignment="1">
      <alignment horizontal="left" indent="1"/>
    </xf>
    <xf numFmtId="43" fontId="6" fillId="0" borderId="4" xfId="20" applyFont="1" applyBorder="1" applyAlignment="1">
      <alignment horizontal="right"/>
    </xf>
    <xf numFmtId="43" fontId="6" fillId="0" borderId="14" xfId="20" applyFont="1" applyBorder="1" applyAlignment="1">
      <alignment horizontal="right"/>
    </xf>
    <xf numFmtId="43" fontId="6" fillId="0" borderId="5" xfId="20" applyFont="1" applyBorder="1" applyAlignment="1">
      <alignment horizontal="left" indent="1"/>
    </xf>
    <xf numFmtId="43" fontId="6" fillId="0" borderId="10" xfId="20" applyFont="1" applyBorder="1" applyAlignment="1">
      <alignment horizontal="left" indent="1"/>
    </xf>
    <xf numFmtId="43" fontId="6" fillId="0" borderId="5" xfId="20" applyFont="1" applyBorder="1" applyAlignment="1">
      <alignment horizontal="right" vertical="justify"/>
    </xf>
    <xf numFmtId="43" fontId="6" fillId="0" borderId="0" xfId="20" applyFont="1" applyBorder="1" applyAlignment="1">
      <alignment horizontal="right" vertical="justify"/>
    </xf>
    <xf numFmtId="43" fontId="6" fillId="0" borderId="9" xfId="20" applyFont="1" applyBorder="1" applyAlignment="1">
      <alignment horizontal="left" indent="1"/>
    </xf>
    <xf numFmtId="43" fontId="6" fillId="0" borderId="5" xfId="20" applyFont="1" applyBorder="1" applyAlignment="1">
      <alignment horizontal="center"/>
    </xf>
    <xf numFmtId="43" fontId="6" fillId="0" borderId="10" xfId="20" applyFont="1" applyBorder="1" applyAlignment="1">
      <alignment horizontal="center"/>
    </xf>
    <xf numFmtId="43" fontId="6" fillId="0" borderId="4" xfId="20" applyFont="1" applyBorder="1" applyAlignment="1">
      <alignment horizontal="center" vertical="center"/>
    </xf>
    <xf numFmtId="43" fontId="6" fillId="0" borderId="15" xfId="20" applyFont="1" applyBorder="1" applyAlignment="1">
      <alignment horizontal="center" vertical="center"/>
    </xf>
    <xf numFmtId="43" fontId="6" fillId="0" borderId="4" xfId="20" applyFont="1" applyBorder="1" applyAlignment="1">
      <alignment horizontal="center"/>
    </xf>
    <xf numFmtId="43" fontId="6" fillId="0" borderId="15" xfId="20" applyFont="1" applyBorder="1" applyAlignment="1">
      <alignment horizontal="center"/>
    </xf>
    <xf numFmtId="43" fontId="6" fillId="0" borderId="4" xfId="20" applyFont="1" applyBorder="1" applyAlignment="1">
      <alignment horizontal="right" vertical="justify"/>
    </xf>
    <xf numFmtId="43" fontId="6" fillId="0" borderId="14" xfId="20" applyFont="1" applyBorder="1" applyAlignment="1">
      <alignment horizontal="right" vertical="justify"/>
    </xf>
    <xf numFmtId="43" fontId="6" fillId="0" borderId="5" xfId="20" applyFont="1" applyBorder="1" applyAlignment="1">
      <alignment horizontal="right"/>
    </xf>
    <xf numFmtId="43" fontId="6" fillId="0" borderId="0" xfId="20" applyFont="1" applyBorder="1" applyAlignment="1">
      <alignment horizontal="right"/>
    </xf>
    <xf numFmtId="43" fontId="6" fillId="0" borderId="11" xfId="20" applyFont="1" applyBorder="1" applyAlignment="1">
      <alignment horizontal="right"/>
    </xf>
    <xf numFmtId="43" fontId="6" fillId="0" borderId="5" xfId="20" applyFont="1" applyBorder="1" applyAlignment="1">
      <alignment horizontal="center" vertical="center"/>
    </xf>
    <xf numFmtId="43" fontId="6" fillId="0" borderId="10" xfId="2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2</xdr:row>
      <xdr:rowOff>66675</xdr:rowOff>
    </xdr:from>
    <xdr:to>
      <xdr:col>4</xdr:col>
      <xdr:colOff>228600</xdr:colOff>
      <xdr:row>5</xdr:row>
      <xdr:rowOff>104775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390525"/>
          <a:ext cx="676275" cy="523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923925</xdr:colOff>
      <xdr:row>65</xdr:row>
      <xdr:rowOff>28575</xdr:rowOff>
    </xdr:from>
    <xdr:to>
      <xdr:col>2</xdr:col>
      <xdr:colOff>1076325</xdr:colOff>
      <xdr:row>68</xdr:row>
      <xdr:rowOff>38100</xdr:rowOff>
    </xdr:to>
    <xdr:sp>
      <xdr:nvSpPr>
        <xdr:cNvPr id="2" name="AutoShape 16"/>
        <xdr:cNvSpPr>
          <a:spLocks/>
        </xdr:cNvSpPr>
      </xdr:nvSpPr>
      <xdr:spPr>
        <a:xfrm>
          <a:off x="4010025" y="9877425"/>
          <a:ext cx="1428750" cy="4953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Assinado Original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933450</xdr:colOff>
      <xdr:row>2</xdr:row>
      <xdr:rowOff>123825</xdr:rowOff>
    </xdr:from>
    <xdr:to>
      <xdr:col>4</xdr:col>
      <xdr:colOff>123825</xdr:colOff>
      <xdr:row>6</xdr:row>
      <xdr:rowOff>57150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447675"/>
          <a:ext cx="628650" cy="5810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2</xdr:col>
      <xdr:colOff>619125</xdr:colOff>
      <xdr:row>34</xdr:row>
      <xdr:rowOff>66675</xdr:rowOff>
    </xdr:from>
    <xdr:to>
      <xdr:col>3</xdr:col>
      <xdr:colOff>771525</xdr:colOff>
      <xdr:row>37</xdr:row>
      <xdr:rowOff>76200</xdr:rowOff>
    </xdr:to>
    <xdr:sp>
      <xdr:nvSpPr>
        <xdr:cNvPr id="2" name="AutoShape 7"/>
        <xdr:cNvSpPr>
          <a:spLocks/>
        </xdr:cNvSpPr>
      </xdr:nvSpPr>
      <xdr:spPr>
        <a:xfrm>
          <a:off x="4495800" y="5010150"/>
          <a:ext cx="1428750" cy="49530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Assinado Original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2</xdr:row>
      <xdr:rowOff>0</xdr:rowOff>
    </xdr:from>
    <xdr:to>
      <xdr:col>4</xdr:col>
      <xdr:colOff>400050</xdr:colOff>
      <xdr:row>5</xdr:row>
      <xdr:rowOff>85725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266700"/>
          <a:ext cx="542925" cy="4857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1</xdr:col>
      <xdr:colOff>19050</xdr:colOff>
      <xdr:row>28</xdr:row>
      <xdr:rowOff>19050</xdr:rowOff>
    </xdr:from>
    <xdr:to>
      <xdr:col>3</xdr:col>
      <xdr:colOff>152400</xdr:colOff>
      <xdr:row>31</xdr:row>
      <xdr:rowOff>104775</xdr:rowOff>
    </xdr:to>
    <xdr:sp>
      <xdr:nvSpPr>
        <xdr:cNvPr id="2" name="AutoShape 8"/>
        <xdr:cNvSpPr>
          <a:spLocks/>
        </xdr:cNvSpPr>
      </xdr:nvSpPr>
      <xdr:spPr>
        <a:xfrm>
          <a:off x="2771775" y="4610100"/>
          <a:ext cx="1428750" cy="485775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Assinado Original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4057650</xdr:colOff>
      <xdr:row>1</xdr:row>
      <xdr:rowOff>133350</xdr:rowOff>
    </xdr:from>
    <xdr:to>
      <xdr:col>0</xdr:col>
      <xdr:colOff>4752975</xdr:colOff>
      <xdr:row>5</xdr:row>
      <xdr:rowOff>66675</xdr:rowOff>
    </xdr:to>
    <xdr:pic>
      <xdr:nvPicPr>
        <xdr:cNvPr id="1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57650" y="257175"/>
          <a:ext cx="695325" cy="5715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0</xdr:col>
      <xdr:colOff>2590800</xdr:colOff>
      <xdr:row>84</xdr:row>
      <xdr:rowOff>152400</xdr:rowOff>
    </xdr:from>
    <xdr:to>
      <xdr:col>0</xdr:col>
      <xdr:colOff>4019550</xdr:colOff>
      <xdr:row>88</xdr:row>
      <xdr:rowOff>66675</xdr:rowOff>
    </xdr:to>
    <xdr:sp>
      <xdr:nvSpPr>
        <xdr:cNvPr id="2" name="AutoShape 8"/>
        <xdr:cNvSpPr>
          <a:spLocks/>
        </xdr:cNvSpPr>
      </xdr:nvSpPr>
      <xdr:spPr>
        <a:xfrm>
          <a:off x="2590800" y="12287250"/>
          <a:ext cx="1428750" cy="552450"/>
        </a:xfrm>
        <a:prstGeom prst="rect"/>
        <a:noFill/>
      </xdr:spPr>
      <xdr:txBody>
        <a:bodyPr fromWordArt="1" wrap="none">
          <a:prstTxWarp prst="textSlantUp"/>
        </a:bodyPr>
        <a:p>
          <a:pPr algn="ctr"/>
          <a:r>
            <a:rPr sz="1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Assinado Original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us%20documentos\Hwilkon\RECESS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55754\lei%20resp%20fis\CCONT\DINCO\Publica&#231;&#227;o%202000\Reco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2 (2)"/>
      <sheetName val="Plan1"/>
      <sheetName val="Plan2"/>
      <sheetName val="Plan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a"/>
      <sheetName val="Dados  Gráfico"/>
      <sheetName val="Gráfico"/>
      <sheetName val="Gráfico DOU"/>
      <sheetName val="Gerencial-Saldo"/>
      <sheetName val="Gerencial-Mov"/>
      <sheetName val="Gráfico Intern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7:L76"/>
  <sheetViews>
    <sheetView showGridLines="0" zoomScale="90" zoomScaleNormal="90" workbookViewId="0" topLeftCell="A49">
      <selection activeCell="D66" sqref="D66"/>
    </sheetView>
  </sheetViews>
  <sheetFormatPr defaultColWidth="6.140625" defaultRowHeight="12.75"/>
  <cols>
    <col min="1" max="1" width="46.28125" style="210" customWidth="1"/>
    <col min="2" max="2" width="19.140625" style="210" bestFit="1" customWidth="1"/>
    <col min="3" max="3" width="27.7109375" style="210" bestFit="1" customWidth="1"/>
    <col min="4" max="4" width="19.8515625" style="210" bestFit="1" customWidth="1"/>
    <col min="5" max="5" width="19.140625" style="210" bestFit="1" customWidth="1"/>
    <col min="6" max="6" width="19.421875" style="210" bestFit="1" customWidth="1"/>
    <col min="7" max="7" width="18.421875" style="211" bestFit="1" customWidth="1"/>
    <col min="8" max="8" width="27.00390625" style="210" bestFit="1" customWidth="1"/>
    <col min="9" max="9" width="9.8515625" style="210" bestFit="1" customWidth="1"/>
    <col min="10" max="10" width="18.00390625" style="210" bestFit="1" customWidth="1"/>
    <col min="11" max="11" width="4.00390625" style="44" customWidth="1"/>
    <col min="12" max="12" width="0.42578125" style="46" customWidth="1"/>
    <col min="13" max="13" width="4.00390625" style="44" customWidth="1"/>
    <col min="14" max="16384" width="6.140625" style="44" customWidth="1"/>
  </cols>
  <sheetData>
    <row r="7" spans="1:10" ht="12.75">
      <c r="A7" s="252" t="s">
        <v>162</v>
      </c>
      <c r="B7" s="252"/>
      <c r="C7" s="252"/>
      <c r="D7" s="252"/>
      <c r="E7" s="252"/>
      <c r="F7" s="252"/>
      <c r="G7" s="252"/>
      <c r="H7" s="252"/>
      <c r="I7" s="252"/>
      <c r="J7" s="252"/>
    </row>
    <row r="8" spans="1:11" ht="12.75">
      <c r="A8" s="244" t="s">
        <v>7</v>
      </c>
      <c r="B8" s="244"/>
      <c r="C8" s="244"/>
      <c r="D8" s="244"/>
      <c r="E8" s="244"/>
      <c r="F8" s="244"/>
      <c r="G8" s="244"/>
      <c r="H8" s="244"/>
      <c r="I8" s="244"/>
      <c r="J8" s="244"/>
      <c r="K8" s="43"/>
    </row>
    <row r="9" spans="1:11" ht="12.75">
      <c r="A9" s="254" t="s">
        <v>29</v>
      </c>
      <c r="B9" s="254"/>
      <c r="C9" s="254"/>
      <c r="D9" s="254"/>
      <c r="E9" s="254"/>
      <c r="F9" s="254"/>
      <c r="G9" s="254"/>
      <c r="H9" s="254"/>
      <c r="I9" s="254"/>
      <c r="J9" s="254"/>
      <c r="K9" s="43"/>
    </row>
    <row r="10" spans="1:11" ht="12.75">
      <c r="A10" s="255" t="s">
        <v>6</v>
      </c>
      <c r="B10" s="255"/>
      <c r="C10" s="255"/>
      <c r="D10" s="255"/>
      <c r="E10" s="255"/>
      <c r="F10" s="255"/>
      <c r="G10" s="255"/>
      <c r="H10" s="255"/>
      <c r="I10" s="255"/>
      <c r="J10" s="255"/>
      <c r="K10" s="43"/>
    </row>
    <row r="11" spans="1:11" ht="12.75">
      <c r="A11" s="244" t="s">
        <v>184</v>
      </c>
      <c r="B11" s="244"/>
      <c r="C11" s="244"/>
      <c r="D11" s="244"/>
      <c r="E11" s="244"/>
      <c r="F11" s="244"/>
      <c r="G11" s="244"/>
      <c r="H11" s="244"/>
      <c r="I11" s="244"/>
      <c r="J11" s="244"/>
      <c r="K11" s="43"/>
    </row>
    <row r="12" spans="1:11" ht="4.5" customHeight="1">
      <c r="A12" s="121"/>
      <c r="B12" s="121"/>
      <c r="C12" s="121"/>
      <c r="D12" s="121"/>
      <c r="E12" s="121"/>
      <c r="F12" s="121"/>
      <c r="G12" s="121"/>
      <c r="H12" s="121"/>
      <c r="I12" s="123"/>
      <c r="J12" s="123"/>
      <c r="K12" s="43"/>
    </row>
    <row r="13" spans="1:11" ht="12.75">
      <c r="A13" s="124" t="s">
        <v>79</v>
      </c>
      <c r="B13" s="125"/>
      <c r="C13" s="51"/>
      <c r="D13" s="51"/>
      <c r="E13" s="126"/>
      <c r="F13" s="51"/>
      <c r="G13" s="51"/>
      <c r="H13" s="127"/>
      <c r="I13" s="123"/>
      <c r="J13" s="128">
        <v>1</v>
      </c>
      <c r="K13" s="43"/>
    </row>
    <row r="14" spans="1:11" ht="18" customHeight="1">
      <c r="A14" s="258" t="s">
        <v>4</v>
      </c>
      <c r="B14" s="261" t="s">
        <v>9</v>
      </c>
      <c r="C14" s="242" t="s">
        <v>23</v>
      </c>
      <c r="D14" s="247" t="s">
        <v>20</v>
      </c>
      <c r="E14" s="248"/>
      <c r="F14" s="248"/>
      <c r="G14" s="248"/>
      <c r="H14" s="248"/>
      <c r="I14" s="129"/>
      <c r="J14" s="245" t="s">
        <v>24</v>
      </c>
      <c r="K14" s="43"/>
    </row>
    <row r="15" spans="1:11" ht="12.75" customHeight="1">
      <c r="A15" s="259"/>
      <c r="B15" s="243"/>
      <c r="C15" s="243"/>
      <c r="D15" s="250" t="s">
        <v>21</v>
      </c>
      <c r="E15" s="251"/>
      <c r="F15" s="133" t="s">
        <v>10</v>
      </c>
      <c r="G15" s="246" t="s">
        <v>134</v>
      </c>
      <c r="H15" s="249"/>
      <c r="I15" s="134" t="s">
        <v>10</v>
      </c>
      <c r="J15" s="246"/>
      <c r="K15" s="43"/>
    </row>
    <row r="16" spans="1:11" ht="12.75" customHeight="1">
      <c r="A16" s="260"/>
      <c r="B16" s="135"/>
      <c r="C16" s="135" t="s">
        <v>187</v>
      </c>
      <c r="D16" s="256" t="s">
        <v>185</v>
      </c>
      <c r="E16" s="257"/>
      <c r="F16" s="136"/>
      <c r="G16" s="256" t="s">
        <v>186</v>
      </c>
      <c r="H16" s="257"/>
      <c r="I16" s="137"/>
      <c r="J16" s="137"/>
      <c r="K16" s="43"/>
    </row>
    <row r="17" spans="1:11" ht="10.5" customHeight="1">
      <c r="A17" s="138" t="s">
        <v>60</v>
      </c>
      <c r="B17" s="139">
        <f>SUM(B25+B22+B20+B18)</f>
        <v>77379126</v>
      </c>
      <c r="C17" s="139">
        <f>SUM(C25+C22+C20+C18)</f>
        <v>77379126</v>
      </c>
      <c r="D17" s="140"/>
      <c r="E17" s="141">
        <f>SUM(E25+E22+E20+E18)</f>
        <v>15604526.229999999</v>
      </c>
      <c r="F17" s="142">
        <f>E17/C17*100</f>
        <v>20.166325256762395</v>
      </c>
      <c r="G17" s="143"/>
      <c r="H17" s="144">
        <f>SUM(H25+H22+H20+H18)</f>
        <v>77319269.89000002</v>
      </c>
      <c r="I17" s="145">
        <f>H17/C17*100</f>
        <v>99.92264566286264</v>
      </c>
      <c r="J17" s="146">
        <f>C17-H17</f>
        <v>59856.1099999845</v>
      </c>
      <c r="K17" s="43"/>
    </row>
    <row r="18" spans="1:11" ht="10.5" customHeight="1">
      <c r="A18" s="147" t="s">
        <v>81</v>
      </c>
      <c r="B18" s="139">
        <f>SUM(B19)</f>
        <v>3130000</v>
      </c>
      <c r="C18" s="139">
        <f>SUM(C19)</f>
        <v>3130000</v>
      </c>
      <c r="D18" s="140"/>
      <c r="E18" s="141">
        <f>SUM(E19)</f>
        <v>551257.11</v>
      </c>
      <c r="F18" s="142">
        <f>E18/C18*100</f>
        <v>17.6120482428115</v>
      </c>
      <c r="G18" s="140"/>
      <c r="H18" s="141">
        <f>SUM(H19)</f>
        <v>3961117.9</v>
      </c>
      <c r="I18" s="145">
        <f>H18/C18*100</f>
        <v>126.55328753993611</v>
      </c>
      <c r="J18" s="146">
        <f aca="true" t="shared" si="0" ref="J18:J35">C18-H18</f>
        <v>-831117.8999999999</v>
      </c>
      <c r="K18" s="43"/>
    </row>
    <row r="19" spans="1:11" ht="9" customHeight="1">
      <c r="A19" s="148" t="s">
        <v>61</v>
      </c>
      <c r="B19" s="139">
        <v>3130000</v>
      </c>
      <c r="C19" s="139">
        <v>3130000</v>
      </c>
      <c r="D19" s="140"/>
      <c r="E19" s="141">
        <f>551257.11</f>
        <v>551257.11</v>
      </c>
      <c r="F19" s="142">
        <f>E19/C19*100</f>
        <v>17.6120482428115</v>
      </c>
      <c r="G19" s="140"/>
      <c r="H19" s="141">
        <f>3961117.9</f>
        <v>3961117.9</v>
      </c>
      <c r="I19" s="145">
        <f>H19/C19*100</f>
        <v>126.55328753993611</v>
      </c>
      <c r="J19" s="146">
        <f t="shared" si="0"/>
        <v>-831117.8999999999</v>
      </c>
      <c r="K19" s="43"/>
    </row>
    <row r="20" spans="1:11" ht="10.5" customHeight="1">
      <c r="A20" s="147" t="s">
        <v>62</v>
      </c>
      <c r="B20" s="139">
        <f>SUM(B21)</f>
        <v>0</v>
      </c>
      <c r="C20" s="139">
        <f>SUM(C21)</f>
        <v>0</v>
      </c>
      <c r="D20" s="140"/>
      <c r="E20" s="141">
        <f>SUM(E21)</f>
        <v>29695.37</v>
      </c>
      <c r="F20" s="142">
        <v>0</v>
      </c>
      <c r="G20" s="140"/>
      <c r="H20" s="141">
        <f>SUM(H21)</f>
        <v>263461.18</v>
      </c>
      <c r="I20" s="145">
        <v>0</v>
      </c>
      <c r="J20" s="146">
        <f t="shared" si="0"/>
        <v>-263461.18</v>
      </c>
      <c r="K20" s="43"/>
    </row>
    <row r="21" spans="1:11" ht="10.5" customHeight="1">
      <c r="A21" s="148" t="s">
        <v>63</v>
      </c>
      <c r="B21" s="139"/>
      <c r="C21" s="139"/>
      <c r="D21" s="140"/>
      <c r="E21" s="141">
        <f>29695.37</f>
        <v>29695.37</v>
      </c>
      <c r="F21" s="142">
        <v>0</v>
      </c>
      <c r="G21" s="140"/>
      <c r="H21" s="141">
        <f>263461.18</f>
        <v>263461.18</v>
      </c>
      <c r="I21" s="145">
        <v>0</v>
      </c>
      <c r="J21" s="146">
        <f t="shared" si="0"/>
        <v>-263461.18</v>
      </c>
      <c r="K21" s="43"/>
    </row>
    <row r="22" spans="1:11" ht="10.5" customHeight="1">
      <c r="A22" s="147" t="s">
        <v>64</v>
      </c>
      <c r="B22" s="139">
        <f>SUM(B23:B24)</f>
        <v>74249126</v>
      </c>
      <c r="C22" s="139">
        <f>SUM(C23:C24)</f>
        <v>74249126</v>
      </c>
      <c r="D22" s="140"/>
      <c r="E22" s="141">
        <f>SUM(E23:E24)</f>
        <v>15013410.77</v>
      </c>
      <c r="F22" s="142">
        <f>E22/C22*100</f>
        <v>20.220319859387974</v>
      </c>
      <c r="G22" s="140"/>
      <c r="H22" s="141">
        <f>SUM(H23:H24)</f>
        <v>73007253.12</v>
      </c>
      <c r="I22" s="145">
        <f>H22/C22*100</f>
        <v>98.32742424469751</v>
      </c>
      <c r="J22" s="146">
        <f t="shared" si="0"/>
        <v>1241872.8799999952</v>
      </c>
      <c r="K22" s="43"/>
    </row>
    <row r="23" spans="1:11" ht="10.5" customHeight="1">
      <c r="A23" s="148" t="s">
        <v>65</v>
      </c>
      <c r="B23" s="139">
        <v>70959021</v>
      </c>
      <c r="C23" s="139">
        <v>70959021</v>
      </c>
      <c r="D23" s="140"/>
      <c r="E23" s="141">
        <f>14713712.29</f>
        <v>14713712.29</v>
      </c>
      <c r="F23" s="142">
        <f>E23/C23*100</f>
        <v>20.7355063283638</v>
      </c>
      <c r="G23" s="140"/>
      <c r="H23" s="141">
        <f>72510261.17</f>
        <v>72510261.17</v>
      </c>
      <c r="I23" s="145">
        <f>H23/C23*100</f>
        <v>102.18610706311746</v>
      </c>
      <c r="J23" s="146">
        <f t="shared" si="0"/>
        <v>-1551240.1700000018</v>
      </c>
      <c r="K23" s="43"/>
    </row>
    <row r="24" spans="1:11" ht="10.5" customHeight="1">
      <c r="A24" s="148" t="s">
        <v>66</v>
      </c>
      <c r="B24" s="139">
        <v>3290105</v>
      </c>
      <c r="C24" s="139">
        <v>3290105</v>
      </c>
      <c r="D24" s="140"/>
      <c r="E24" s="141">
        <f>299698.48</f>
        <v>299698.48</v>
      </c>
      <c r="F24" s="142">
        <f>E24/C24*100</f>
        <v>9.109085576296197</v>
      </c>
      <c r="G24" s="140"/>
      <c r="H24" s="141">
        <f>496991.95</f>
        <v>496991.95</v>
      </c>
      <c r="I24" s="145">
        <f>H24/C24*100</f>
        <v>15.105656202461622</v>
      </c>
      <c r="J24" s="146">
        <f t="shared" si="0"/>
        <v>2793113.05</v>
      </c>
      <c r="K24" s="43"/>
    </row>
    <row r="25" spans="1:11" ht="10.5" customHeight="1">
      <c r="A25" s="147" t="s">
        <v>11</v>
      </c>
      <c r="B25" s="139">
        <f>SUM(B26)</f>
        <v>0</v>
      </c>
      <c r="C25" s="139">
        <f>SUM(C26)</f>
        <v>0</v>
      </c>
      <c r="D25" s="140"/>
      <c r="E25" s="141">
        <f>SUM(E26)</f>
        <v>10162.98</v>
      </c>
      <c r="F25" s="142">
        <v>0</v>
      </c>
      <c r="G25" s="140"/>
      <c r="H25" s="141">
        <f>SUM(H26)</f>
        <v>87437.69</v>
      </c>
      <c r="I25" s="145">
        <v>0</v>
      </c>
      <c r="J25" s="146">
        <f t="shared" si="0"/>
        <v>-87437.69</v>
      </c>
      <c r="K25" s="43"/>
    </row>
    <row r="26" spans="1:11" ht="10.5" customHeight="1">
      <c r="A26" s="148" t="s">
        <v>67</v>
      </c>
      <c r="B26" s="139"/>
      <c r="C26" s="139"/>
      <c r="D26" s="140"/>
      <c r="E26" s="141">
        <f>10162.98</f>
        <v>10162.98</v>
      </c>
      <c r="F26" s="142">
        <v>0</v>
      </c>
      <c r="G26" s="140"/>
      <c r="H26" s="141">
        <f>87437.69</f>
        <v>87437.69</v>
      </c>
      <c r="I26" s="145">
        <v>0</v>
      </c>
      <c r="J26" s="146">
        <f t="shared" si="0"/>
        <v>-87437.69</v>
      </c>
      <c r="K26" s="43"/>
    </row>
    <row r="27" spans="1:11" ht="10.5" customHeight="1">
      <c r="A27" s="138" t="s">
        <v>0</v>
      </c>
      <c r="B27" s="139">
        <f>SUM(B34+B31+B28)</f>
        <v>5379050</v>
      </c>
      <c r="C27" s="139">
        <f>SUM(C34+C31+C28)</f>
        <v>5379050</v>
      </c>
      <c r="D27" s="140"/>
      <c r="E27" s="141">
        <f>SUM(E34+E31+E28)</f>
        <v>421324.55</v>
      </c>
      <c r="F27" s="142">
        <f>E27/C27*100</f>
        <v>7.832694434890919</v>
      </c>
      <c r="G27" s="140"/>
      <c r="H27" s="141">
        <f>SUM(H34+H31+H28)</f>
        <v>1606511.16</v>
      </c>
      <c r="I27" s="145">
        <f>H27/C27*100</f>
        <v>29.866075979959284</v>
      </c>
      <c r="J27" s="146">
        <f t="shared" si="0"/>
        <v>3772538.84</v>
      </c>
      <c r="K27" s="43"/>
    </row>
    <row r="28" spans="1:11" ht="10.5" customHeight="1">
      <c r="A28" s="147" t="s">
        <v>70</v>
      </c>
      <c r="B28" s="139">
        <f>SUM(B29:B30)</f>
        <v>0</v>
      </c>
      <c r="C28" s="139">
        <f>SUM(C29:C30)</f>
        <v>0</v>
      </c>
      <c r="D28" s="140"/>
      <c r="E28" s="141">
        <f>SUM(E29:E30)</f>
        <v>0</v>
      </c>
      <c r="F28" s="142">
        <v>0</v>
      </c>
      <c r="G28" s="140"/>
      <c r="H28" s="141">
        <f>SUM(H29:H30)</f>
        <v>0</v>
      </c>
      <c r="I28" s="145">
        <v>0</v>
      </c>
      <c r="J28" s="146">
        <f t="shared" si="0"/>
        <v>0</v>
      </c>
      <c r="K28" s="43"/>
    </row>
    <row r="29" spans="1:11" ht="10.5" customHeight="1">
      <c r="A29" s="148" t="s">
        <v>12</v>
      </c>
      <c r="B29" s="139"/>
      <c r="C29" s="139"/>
      <c r="D29" s="140"/>
      <c r="E29" s="141"/>
      <c r="F29" s="142">
        <v>0</v>
      </c>
      <c r="G29" s="140"/>
      <c r="H29" s="141"/>
      <c r="I29" s="145">
        <v>0</v>
      </c>
      <c r="J29" s="146">
        <f t="shared" si="0"/>
        <v>0</v>
      </c>
      <c r="K29" s="43"/>
    </row>
    <row r="30" spans="1:11" ht="10.5" customHeight="1">
      <c r="A30" s="148" t="s">
        <v>13</v>
      </c>
      <c r="B30" s="139"/>
      <c r="C30" s="139"/>
      <c r="D30" s="140"/>
      <c r="E30" s="141"/>
      <c r="F30" s="142">
        <v>0</v>
      </c>
      <c r="G30" s="140"/>
      <c r="H30" s="141"/>
      <c r="I30" s="145">
        <v>0</v>
      </c>
      <c r="J30" s="146">
        <f t="shared" si="0"/>
        <v>0</v>
      </c>
      <c r="K30" s="43"/>
    </row>
    <row r="31" spans="1:11" ht="10.5" customHeight="1">
      <c r="A31" s="147" t="s">
        <v>71</v>
      </c>
      <c r="B31" s="139">
        <f>SUM(B32:B33)</f>
        <v>5379050</v>
      </c>
      <c r="C31" s="139">
        <f>SUM(C32:C33)</f>
        <v>5379050</v>
      </c>
      <c r="D31" s="140"/>
      <c r="E31" s="141">
        <f>SUM(E32:E33)</f>
        <v>421324.55</v>
      </c>
      <c r="F31" s="142">
        <f>E31/C31*100</f>
        <v>7.832694434890919</v>
      </c>
      <c r="G31" s="140"/>
      <c r="H31" s="141">
        <f>SUM(H32:H33)</f>
        <v>1606511.16</v>
      </c>
      <c r="I31" s="145">
        <f>H31/C31*100</f>
        <v>29.866075979959284</v>
      </c>
      <c r="J31" s="146">
        <f t="shared" si="0"/>
        <v>3772538.84</v>
      </c>
      <c r="K31" s="43"/>
    </row>
    <row r="32" spans="1:11" ht="10.5" customHeight="1">
      <c r="A32" s="148" t="s">
        <v>65</v>
      </c>
      <c r="B32" s="139">
        <v>379050</v>
      </c>
      <c r="C32" s="139">
        <v>379050</v>
      </c>
      <c r="D32" s="140"/>
      <c r="E32" s="141">
        <f>321324.55</f>
        <v>321324.55</v>
      </c>
      <c r="F32" s="142">
        <f>E32/C32*100</f>
        <v>84.77101965439915</v>
      </c>
      <c r="G32" s="140"/>
      <c r="H32" s="141">
        <f>506222.16</f>
        <v>506222.16</v>
      </c>
      <c r="I32" s="145">
        <f>H32/C32*100</f>
        <v>133.55023347843292</v>
      </c>
      <c r="J32" s="146">
        <f t="shared" si="0"/>
        <v>-127172.15999999997</v>
      </c>
      <c r="K32" s="43"/>
    </row>
    <row r="33" spans="1:11" ht="10.5" customHeight="1">
      <c r="A33" s="148" t="s">
        <v>66</v>
      </c>
      <c r="B33" s="139">
        <v>5000000</v>
      </c>
      <c r="C33" s="139">
        <v>5000000</v>
      </c>
      <c r="D33" s="140"/>
      <c r="E33" s="141">
        <f>100000</f>
        <v>100000</v>
      </c>
      <c r="F33" s="142">
        <f>E33/C33*100</f>
        <v>2</v>
      </c>
      <c r="G33" s="140"/>
      <c r="H33" s="141">
        <f>1100289</f>
        <v>1100289</v>
      </c>
      <c r="I33" s="145">
        <f>H33/C33*100</f>
        <v>22.00578</v>
      </c>
      <c r="J33" s="146">
        <f t="shared" si="0"/>
        <v>3899711</v>
      </c>
      <c r="K33" s="43"/>
    </row>
    <row r="34" spans="1:11" ht="10.5" customHeight="1">
      <c r="A34" s="147" t="s">
        <v>72</v>
      </c>
      <c r="B34" s="139">
        <f>SUM(B35)</f>
        <v>0</v>
      </c>
      <c r="C34" s="139">
        <f>SUM(C35)</f>
        <v>0</v>
      </c>
      <c r="D34" s="140"/>
      <c r="E34" s="141">
        <f>SUM(E35)</f>
        <v>0</v>
      </c>
      <c r="F34" s="142">
        <v>0</v>
      </c>
      <c r="G34" s="140"/>
      <c r="H34" s="141">
        <f>SUM(H35)</f>
        <v>0</v>
      </c>
      <c r="I34" s="145">
        <v>0</v>
      </c>
      <c r="J34" s="146">
        <f t="shared" si="0"/>
        <v>0</v>
      </c>
      <c r="K34" s="43"/>
    </row>
    <row r="35" spans="1:11" ht="10.5" customHeight="1">
      <c r="A35" s="148" t="s">
        <v>73</v>
      </c>
      <c r="B35" s="139"/>
      <c r="C35" s="139"/>
      <c r="D35" s="140"/>
      <c r="E35" s="141"/>
      <c r="F35" s="142">
        <v>0</v>
      </c>
      <c r="G35" s="140"/>
      <c r="H35" s="141"/>
      <c r="I35" s="145">
        <v>0</v>
      </c>
      <c r="J35" s="146">
        <f t="shared" si="0"/>
        <v>0</v>
      </c>
      <c r="K35" s="43"/>
    </row>
    <row r="36" spans="1:11" ht="12.75">
      <c r="A36" s="149" t="s">
        <v>25</v>
      </c>
      <c r="B36" s="150">
        <f>SUM(B17+B27)</f>
        <v>82758176</v>
      </c>
      <c r="C36" s="150">
        <f>SUM(C17+C27)</f>
        <v>82758176</v>
      </c>
      <c r="D36" s="151"/>
      <c r="E36" s="152">
        <f>SUM(E17+E27)</f>
        <v>16025850.78</v>
      </c>
      <c r="F36" s="153">
        <f>E36/C36*100</f>
        <v>19.364673745346924</v>
      </c>
      <c r="G36" s="151"/>
      <c r="H36" s="152">
        <f>SUM(H17+H27)</f>
        <v>78925781.05000001</v>
      </c>
      <c r="I36" s="153">
        <f>H36/C36*100</f>
        <v>95.36916455239421</v>
      </c>
      <c r="J36" s="151">
        <f>C36-H36</f>
        <v>3832394.949999988</v>
      </c>
      <c r="K36" s="43"/>
    </row>
    <row r="37" spans="1:11" ht="12.75">
      <c r="A37" s="154" t="s">
        <v>83</v>
      </c>
      <c r="B37" s="156">
        <f>SUM(B38:B39)</f>
        <v>0</v>
      </c>
      <c r="C37" s="156">
        <f>SUM(C38:C39)</f>
        <v>0</v>
      </c>
      <c r="D37" s="157"/>
      <c r="E37" s="158">
        <f>SUM(E38:E39)</f>
        <v>0</v>
      </c>
      <c r="F37" s="159">
        <v>0</v>
      </c>
      <c r="G37" s="157"/>
      <c r="H37" s="158">
        <f>SUM(H38:H39)</f>
        <v>0</v>
      </c>
      <c r="I37" s="160"/>
      <c r="J37" s="161"/>
      <c r="K37" s="43"/>
    </row>
    <row r="38" spans="1:11" ht="12.75">
      <c r="A38" s="147" t="s">
        <v>68</v>
      </c>
      <c r="B38" s="157"/>
      <c r="C38" s="157"/>
      <c r="D38" s="157"/>
      <c r="E38" s="158"/>
      <c r="F38" s="162"/>
      <c r="G38" s="157"/>
      <c r="H38" s="158"/>
      <c r="I38" s="163"/>
      <c r="J38" s="164"/>
      <c r="K38" s="43"/>
    </row>
    <row r="39" spans="1:11" ht="12.75">
      <c r="A39" s="147" t="s">
        <v>69</v>
      </c>
      <c r="B39" s="165"/>
      <c r="C39" s="165"/>
      <c r="D39" s="157"/>
      <c r="E39" s="158"/>
      <c r="F39" s="166"/>
      <c r="G39" s="157"/>
      <c r="H39" s="158"/>
      <c r="I39" s="167"/>
      <c r="J39" s="168"/>
      <c r="K39" s="43"/>
    </row>
    <row r="40" spans="1:11" ht="12.75">
      <c r="A40" s="169" t="s">
        <v>89</v>
      </c>
      <c r="B40" s="157">
        <f>SUM(B36+B37)</f>
        <v>82758176</v>
      </c>
      <c r="C40" s="157">
        <f>SUM(C36+C37)</f>
        <v>82758176</v>
      </c>
      <c r="D40" s="151"/>
      <c r="E40" s="152">
        <f>SUM(E36+E37)</f>
        <v>16025850.78</v>
      </c>
      <c r="F40" s="142">
        <f>E40/C40*100</f>
        <v>19.364673745346924</v>
      </c>
      <c r="G40" s="151"/>
      <c r="H40" s="152">
        <v>78925781.05</v>
      </c>
      <c r="I40" s="145">
        <f>H40/C40*100</f>
        <v>95.3691645523942</v>
      </c>
      <c r="J40" s="151">
        <f>C40-H40</f>
        <v>3832394.950000003</v>
      </c>
      <c r="K40" s="43"/>
    </row>
    <row r="41" spans="1:11" ht="12.75">
      <c r="A41" s="170" t="s">
        <v>159</v>
      </c>
      <c r="B41" s="161" t="s">
        <v>82</v>
      </c>
      <c r="C41" s="161" t="s">
        <v>82</v>
      </c>
      <c r="D41" s="164" t="s">
        <v>82</v>
      </c>
      <c r="E41" s="171" t="s">
        <v>82</v>
      </c>
      <c r="F41" s="160" t="s">
        <v>82</v>
      </c>
      <c r="G41" s="164"/>
      <c r="H41" s="171">
        <v>147293.53</v>
      </c>
      <c r="I41" s="172" t="s">
        <v>82</v>
      </c>
      <c r="J41" s="173" t="s">
        <v>82</v>
      </c>
      <c r="K41" s="43"/>
    </row>
    <row r="42" spans="1:11" ht="10.5" customHeight="1">
      <c r="A42" s="170" t="s">
        <v>160</v>
      </c>
      <c r="B42" s="174">
        <f>SUM(B40)</f>
        <v>82758176</v>
      </c>
      <c r="C42" s="174">
        <f>SUM(C40)</f>
        <v>82758176</v>
      </c>
      <c r="D42" s="175"/>
      <c r="E42" s="176">
        <f>SUM(E40)</f>
        <v>16025850.78</v>
      </c>
      <c r="F42" s="177">
        <f>E42/C42*100</f>
        <v>19.364673745346924</v>
      </c>
      <c r="G42" s="175"/>
      <c r="H42" s="176">
        <v>79073074.58</v>
      </c>
      <c r="I42" s="177">
        <f>H42/C42*100</f>
        <v>95.54714519082683</v>
      </c>
      <c r="J42" s="178">
        <f>C42-H42</f>
        <v>3685101.420000002</v>
      </c>
      <c r="K42" s="43"/>
    </row>
    <row r="43" spans="1:11" ht="10.5" customHeight="1">
      <c r="A43" s="149" t="s">
        <v>158</v>
      </c>
      <c r="B43" s="179" t="s">
        <v>82</v>
      </c>
      <c r="C43" s="179" t="s">
        <v>82</v>
      </c>
      <c r="D43" s="179" t="s">
        <v>82</v>
      </c>
      <c r="E43" s="180" t="s">
        <v>82</v>
      </c>
      <c r="F43" s="167" t="s">
        <v>82</v>
      </c>
      <c r="G43" s="181"/>
      <c r="H43" s="182">
        <v>1272783.73</v>
      </c>
      <c r="I43" s="183" t="s">
        <v>82</v>
      </c>
      <c r="J43" s="179" t="s">
        <v>82</v>
      </c>
      <c r="K43" s="43"/>
    </row>
    <row r="44" spans="1:11" ht="8.25" customHeight="1">
      <c r="A44" s="123"/>
      <c r="B44" s="123"/>
      <c r="C44" s="123"/>
      <c r="D44" s="123"/>
      <c r="E44" s="123"/>
      <c r="F44" s="123"/>
      <c r="G44" s="123"/>
      <c r="H44" s="123"/>
      <c r="I44" s="123"/>
      <c r="J44" s="123"/>
      <c r="K44" s="43"/>
    </row>
    <row r="45" spans="1:12" ht="12.75">
      <c r="A45" s="184"/>
      <c r="B45" s="185" t="s">
        <v>27</v>
      </c>
      <c r="C45" s="185" t="s">
        <v>28</v>
      </c>
      <c r="D45" s="185" t="s">
        <v>27</v>
      </c>
      <c r="E45" s="253" t="s">
        <v>26</v>
      </c>
      <c r="F45" s="253"/>
      <c r="G45" s="253" t="s">
        <v>22</v>
      </c>
      <c r="H45" s="253"/>
      <c r="I45" s="253"/>
      <c r="J45" s="186"/>
      <c r="K45" s="46"/>
      <c r="L45" s="44"/>
    </row>
    <row r="46" spans="1:12" ht="25.5" customHeight="1">
      <c r="A46" s="187" t="s">
        <v>5</v>
      </c>
      <c r="B46" s="188" t="s">
        <v>31</v>
      </c>
      <c r="C46" s="188" t="s">
        <v>33</v>
      </c>
      <c r="D46" s="188" t="s">
        <v>32</v>
      </c>
      <c r="E46" s="189" t="s">
        <v>21</v>
      </c>
      <c r="F46" s="189" t="s">
        <v>167</v>
      </c>
      <c r="G46" s="189" t="s">
        <v>21</v>
      </c>
      <c r="H46" s="189" t="s">
        <v>134</v>
      </c>
      <c r="I46" s="189" t="s">
        <v>10</v>
      </c>
      <c r="J46" s="190" t="s">
        <v>8</v>
      </c>
      <c r="K46" s="46"/>
      <c r="L46" s="44"/>
    </row>
    <row r="47" spans="1:12" ht="12.75">
      <c r="A47" s="191"/>
      <c r="B47" s="192"/>
      <c r="C47" s="192"/>
      <c r="D47" s="192"/>
      <c r="E47" s="192" t="s">
        <v>188</v>
      </c>
      <c r="F47" s="192" t="s">
        <v>189</v>
      </c>
      <c r="G47" s="192" t="s">
        <v>188</v>
      </c>
      <c r="H47" s="192" t="s">
        <v>189</v>
      </c>
      <c r="I47" s="193"/>
      <c r="J47" s="193"/>
      <c r="K47" s="46"/>
      <c r="L47" s="44"/>
    </row>
    <row r="48" spans="1:12" ht="12.75">
      <c r="A48" s="194" t="s">
        <v>2</v>
      </c>
      <c r="B48" s="139">
        <f aca="true" t="shared" si="1" ref="B48:H48">SUM(B49:B50)</f>
        <v>76719126</v>
      </c>
      <c r="C48" s="139">
        <f t="shared" si="1"/>
        <v>3781126.19</v>
      </c>
      <c r="D48" s="139">
        <f>B48+C47:C48</f>
        <v>80500252.19</v>
      </c>
      <c r="E48" s="139">
        <f t="shared" si="1"/>
        <v>13637077.47</v>
      </c>
      <c r="F48" s="139">
        <f t="shared" si="1"/>
        <v>77198290.16</v>
      </c>
      <c r="G48" s="139">
        <f t="shared" si="1"/>
        <v>13637077.47</v>
      </c>
      <c r="H48" s="139">
        <f t="shared" si="1"/>
        <v>77198290.16</v>
      </c>
      <c r="I48" s="195">
        <f>H48/D48*100</f>
        <v>95.8981966637737</v>
      </c>
      <c r="J48" s="140">
        <f>D48-H48</f>
        <v>3301962.030000001</v>
      </c>
      <c r="K48" s="46"/>
      <c r="L48" s="44"/>
    </row>
    <row r="49" spans="1:11" s="48" customFormat="1" ht="12.75">
      <c r="A49" s="196" t="s">
        <v>74</v>
      </c>
      <c r="B49" s="139">
        <v>67244499</v>
      </c>
      <c r="C49" s="139">
        <v>1999097.47</v>
      </c>
      <c r="D49" s="139">
        <f>B49+C48:C49</f>
        <v>69243596.47</v>
      </c>
      <c r="E49" s="139">
        <v>14291679.39</v>
      </c>
      <c r="F49" s="139">
        <v>69121391.8</v>
      </c>
      <c r="G49" s="139">
        <v>14291679.39</v>
      </c>
      <c r="H49" s="139">
        <v>69121391.8</v>
      </c>
      <c r="I49" s="195">
        <f>H49/D49*100</f>
        <v>99.82351484291699</v>
      </c>
      <c r="J49" s="140">
        <f aca="true" t="shared" si="2" ref="J49:J59">D49-H49</f>
        <v>122204.67000000179</v>
      </c>
      <c r="K49" s="47"/>
    </row>
    <row r="50" spans="1:12" ht="10.5" customHeight="1">
      <c r="A50" s="196" t="s">
        <v>75</v>
      </c>
      <c r="B50" s="139">
        <v>9474627</v>
      </c>
      <c r="C50" s="139">
        <v>1782028.72</v>
      </c>
      <c r="D50" s="139">
        <f>B50+C49:C50</f>
        <v>11256655.72</v>
      </c>
      <c r="E50" s="139">
        <v>-654601.92</v>
      </c>
      <c r="F50" s="139">
        <v>8076898.36</v>
      </c>
      <c r="G50" s="139">
        <v>-654601.92</v>
      </c>
      <c r="H50" s="139">
        <v>8076898.36</v>
      </c>
      <c r="I50" s="195">
        <f>H50/D50*100</f>
        <v>71.75220208298242</v>
      </c>
      <c r="J50" s="140">
        <f t="shared" si="2"/>
        <v>3179757.3600000003</v>
      </c>
      <c r="K50" s="46"/>
      <c r="L50" s="44"/>
    </row>
    <row r="51" spans="1:11" s="48" customFormat="1" ht="12" customHeight="1">
      <c r="A51" s="194" t="s">
        <v>3</v>
      </c>
      <c r="B51" s="139">
        <f aca="true" t="shared" si="3" ref="B51:H51">SUM(B52:B53)</f>
        <v>6039050</v>
      </c>
      <c r="C51" s="139">
        <f t="shared" si="3"/>
        <v>1548245.86</v>
      </c>
      <c r="D51" s="139">
        <f t="shared" si="3"/>
        <v>7587295.86</v>
      </c>
      <c r="E51" s="139">
        <f t="shared" si="3"/>
        <v>575048.2</v>
      </c>
      <c r="F51" s="139">
        <f t="shared" si="3"/>
        <v>1874784.42</v>
      </c>
      <c r="G51" s="139">
        <f t="shared" si="3"/>
        <v>575048.2</v>
      </c>
      <c r="H51" s="139">
        <f t="shared" si="3"/>
        <v>1874784.42</v>
      </c>
      <c r="I51" s="195">
        <f>H51/D51*100</f>
        <v>24.709520421943846</v>
      </c>
      <c r="J51" s="140">
        <f t="shared" si="2"/>
        <v>5712511.44</v>
      </c>
      <c r="K51" s="47"/>
    </row>
    <row r="52" spans="1:12" ht="10.5" customHeight="1">
      <c r="A52" s="196" t="s">
        <v>76</v>
      </c>
      <c r="B52" s="139">
        <v>6039050</v>
      </c>
      <c r="C52" s="139">
        <v>1548245.86</v>
      </c>
      <c r="D52" s="139">
        <f>B52+C51:C52</f>
        <v>7587295.86</v>
      </c>
      <c r="E52" s="139">
        <v>575048.2</v>
      </c>
      <c r="F52" s="139">
        <v>1874784.42</v>
      </c>
      <c r="G52" s="139">
        <v>575048.2</v>
      </c>
      <c r="H52" s="139">
        <v>1874784.42</v>
      </c>
      <c r="I52" s="195">
        <f>H52/D52*100</f>
        <v>24.709520421943846</v>
      </c>
      <c r="J52" s="140">
        <f t="shared" si="2"/>
        <v>5712511.44</v>
      </c>
      <c r="K52" s="46"/>
      <c r="L52" s="44"/>
    </row>
    <row r="53" spans="1:12" ht="10.5" customHeight="1">
      <c r="A53" s="196" t="s">
        <v>77</v>
      </c>
      <c r="B53" s="139"/>
      <c r="C53" s="139"/>
      <c r="D53" s="139"/>
      <c r="E53" s="139"/>
      <c r="F53" s="139"/>
      <c r="G53" s="139"/>
      <c r="H53" s="139"/>
      <c r="I53" s="195"/>
      <c r="J53" s="140">
        <f t="shared" si="2"/>
        <v>0</v>
      </c>
      <c r="K53" s="46"/>
      <c r="L53" s="44"/>
    </row>
    <row r="54" spans="1:12" ht="10.5" customHeight="1">
      <c r="A54" s="194" t="s">
        <v>38</v>
      </c>
      <c r="B54" s="140"/>
      <c r="C54" s="140"/>
      <c r="D54" s="140"/>
      <c r="E54" s="140"/>
      <c r="F54" s="140"/>
      <c r="G54" s="140"/>
      <c r="H54" s="140"/>
      <c r="I54" s="195"/>
      <c r="J54" s="140">
        <f t="shared" si="2"/>
        <v>0</v>
      </c>
      <c r="K54" s="46"/>
      <c r="L54" s="44"/>
    </row>
    <row r="55" spans="1:11" s="45" customFormat="1" ht="12.75">
      <c r="A55" s="197" t="s">
        <v>84</v>
      </c>
      <c r="B55" s="198">
        <f>B51+B48</f>
        <v>82758176</v>
      </c>
      <c r="C55" s="198">
        <f aca="true" t="shared" si="4" ref="C55:H55">SUM(C48+C51)</f>
        <v>5329372.05</v>
      </c>
      <c r="D55" s="198">
        <f t="shared" si="4"/>
        <v>88087548.05</v>
      </c>
      <c r="E55" s="198">
        <f t="shared" si="4"/>
        <v>14212125.67</v>
      </c>
      <c r="F55" s="198">
        <f t="shared" si="4"/>
        <v>79073074.58</v>
      </c>
      <c r="G55" s="198">
        <f t="shared" si="4"/>
        <v>14212125.67</v>
      </c>
      <c r="H55" s="198">
        <f t="shared" si="4"/>
        <v>79073074.58</v>
      </c>
      <c r="I55" s="199">
        <f>H55/D55*100</f>
        <v>89.76646112923562</v>
      </c>
      <c r="J55" s="198">
        <f t="shared" si="2"/>
        <v>9014473.469999999</v>
      </c>
      <c r="K55" s="49"/>
    </row>
    <row r="56" spans="1:11" s="45" customFormat="1" ht="12.75">
      <c r="A56" s="154" t="s">
        <v>85</v>
      </c>
      <c r="B56" s="143">
        <f aca="true" t="shared" si="5" ref="B56:H56">SUM(B57:B58)</f>
        <v>0</v>
      </c>
      <c r="C56" s="143">
        <f t="shared" si="5"/>
        <v>0</v>
      </c>
      <c r="D56" s="143">
        <f t="shared" si="5"/>
        <v>0</v>
      </c>
      <c r="E56" s="143">
        <f t="shared" si="5"/>
        <v>0</v>
      </c>
      <c r="F56" s="143">
        <f t="shared" si="5"/>
        <v>0</v>
      </c>
      <c r="G56" s="143">
        <f t="shared" si="5"/>
        <v>0</v>
      </c>
      <c r="H56" s="143">
        <f t="shared" si="5"/>
        <v>0</v>
      </c>
      <c r="I56" s="143"/>
      <c r="J56" s="140">
        <f t="shared" si="2"/>
        <v>0</v>
      </c>
      <c r="K56" s="49"/>
    </row>
    <row r="57" spans="1:11" s="45" customFormat="1" ht="12.75">
      <c r="A57" s="200" t="s">
        <v>68</v>
      </c>
      <c r="B57" s="140"/>
      <c r="C57" s="140"/>
      <c r="D57" s="140"/>
      <c r="E57" s="140"/>
      <c r="F57" s="140"/>
      <c r="G57" s="140"/>
      <c r="H57" s="140"/>
      <c r="I57" s="140"/>
      <c r="J57" s="140">
        <f t="shared" si="2"/>
        <v>0</v>
      </c>
      <c r="K57" s="49"/>
    </row>
    <row r="58" spans="1:11" s="45" customFormat="1" ht="12.75">
      <c r="A58" s="201" t="s">
        <v>78</v>
      </c>
      <c r="B58" s="202"/>
      <c r="C58" s="202"/>
      <c r="D58" s="202"/>
      <c r="E58" s="202"/>
      <c r="F58" s="202"/>
      <c r="G58" s="202"/>
      <c r="H58" s="202"/>
      <c r="I58" s="202"/>
      <c r="J58" s="140">
        <f t="shared" si="2"/>
        <v>0</v>
      </c>
      <c r="K58" s="49"/>
    </row>
    <row r="59" spans="1:11" s="45" customFormat="1" ht="12.75">
      <c r="A59" s="203" t="s">
        <v>88</v>
      </c>
      <c r="B59" s="202">
        <f aca="true" t="shared" si="6" ref="B59:H59">SUM(B55+B56)</f>
        <v>82758176</v>
      </c>
      <c r="C59" s="202">
        <f t="shared" si="6"/>
        <v>5329372.05</v>
      </c>
      <c r="D59" s="202">
        <f t="shared" si="6"/>
        <v>88087548.05</v>
      </c>
      <c r="E59" s="202">
        <f t="shared" si="6"/>
        <v>14212125.67</v>
      </c>
      <c r="F59" s="202">
        <f t="shared" si="6"/>
        <v>79073074.58</v>
      </c>
      <c r="G59" s="202">
        <f t="shared" si="6"/>
        <v>14212125.67</v>
      </c>
      <c r="H59" s="202">
        <f t="shared" si="6"/>
        <v>79073074.58</v>
      </c>
      <c r="I59" s="195">
        <f>H59/D59*100</f>
        <v>89.76646112923562</v>
      </c>
      <c r="J59" s="198">
        <f t="shared" si="2"/>
        <v>9014473.469999999</v>
      </c>
      <c r="K59" s="49"/>
    </row>
    <row r="60" spans="1:12" ht="12.75">
      <c r="A60" s="203" t="s">
        <v>86</v>
      </c>
      <c r="B60" s="204" t="s">
        <v>82</v>
      </c>
      <c r="C60" s="204" t="s">
        <v>82</v>
      </c>
      <c r="D60" s="204" t="s">
        <v>82</v>
      </c>
      <c r="E60" s="204" t="s">
        <v>82</v>
      </c>
      <c r="F60" s="204" t="s">
        <v>82</v>
      </c>
      <c r="G60" s="204" t="s">
        <v>82</v>
      </c>
      <c r="H60" s="205"/>
      <c r="I60" s="204" t="s">
        <v>82</v>
      </c>
      <c r="J60" s="204" t="s">
        <v>82</v>
      </c>
      <c r="K60" s="46"/>
      <c r="L60" s="44"/>
    </row>
    <row r="61" spans="1:11" ht="12.75">
      <c r="A61" s="203" t="s">
        <v>87</v>
      </c>
      <c r="B61" s="206">
        <f aca="true" t="shared" si="7" ref="B61:G61">B59</f>
        <v>82758176</v>
      </c>
      <c r="C61" s="206">
        <f t="shared" si="7"/>
        <v>5329372.05</v>
      </c>
      <c r="D61" s="206">
        <f t="shared" si="7"/>
        <v>88087548.05</v>
      </c>
      <c r="E61" s="206">
        <f t="shared" si="7"/>
        <v>14212125.67</v>
      </c>
      <c r="F61" s="206">
        <f t="shared" si="7"/>
        <v>79073074.58</v>
      </c>
      <c r="G61" s="206">
        <f t="shared" si="7"/>
        <v>14212125.67</v>
      </c>
      <c r="H61" s="206">
        <f>H59+H60</f>
        <v>79073074.58</v>
      </c>
      <c r="I61" s="207">
        <f>I59</f>
        <v>89.76646112923562</v>
      </c>
      <c r="J61" s="208">
        <f>J59</f>
        <v>9014473.469999999</v>
      </c>
      <c r="K61" s="46"/>
    </row>
    <row r="62" ht="12.75">
      <c r="A62" s="209" t="s">
        <v>173</v>
      </c>
    </row>
    <row r="68" ht="12.75">
      <c r="A68" s="209"/>
    </row>
    <row r="74" spans="1:8" ht="12.75">
      <c r="A74" s="124" t="s">
        <v>174</v>
      </c>
      <c r="C74" s="122" t="s">
        <v>175</v>
      </c>
      <c r="G74" s="210"/>
      <c r="H74" s="122" t="s">
        <v>176</v>
      </c>
    </row>
    <row r="75" spans="1:8" ht="12.75">
      <c r="A75" s="124" t="s">
        <v>177</v>
      </c>
      <c r="C75" s="122" t="s">
        <v>178</v>
      </c>
      <c r="G75" s="210"/>
      <c r="H75" s="122" t="s">
        <v>179</v>
      </c>
    </row>
    <row r="76" spans="1:8" ht="12.75">
      <c r="A76" s="212" t="s">
        <v>180</v>
      </c>
      <c r="C76" s="213"/>
      <c r="G76" s="210"/>
      <c r="H76" s="122" t="s">
        <v>181</v>
      </c>
    </row>
  </sheetData>
  <mergeCells count="16">
    <mergeCell ref="A7:J7"/>
    <mergeCell ref="E45:F45"/>
    <mergeCell ref="G45:I45"/>
    <mergeCell ref="A9:J9"/>
    <mergeCell ref="A10:J10"/>
    <mergeCell ref="A11:J11"/>
    <mergeCell ref="G16:H16"/>
    <mergeCell ref="D16:E16"/>
    <mergeCell ref="A14:A16"/>
    <mergeCell ref="B14:B15"/>
    <mergeCell ref="C14:C15"/>
    <mergeCell ref="A8:J8"/>
    <mergeCell ref="J14:J15"/>
    <mergeCell ref="D14:H14"/>
    <mergeCell ref="G15:H15"/>
    <mergeCell ref="D15:E15"/>
  </mergeCells>
  <printOptions horizontalCentered="1"/>
  <pageMargins left="0.1968503937007874" right="0.2755905511811024" top="0.3937007874015748" bottom="0.3937007874015748" header="0" footer="0.1968503937007874"/>
  <pageSetup horizontalDpi="1200" verticalDpi="1200" orientation="landscape" paperSize="9" scale="5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5"/>
  <dimension ref="A8:J46"/>
  <sheetViews>
    <sheetView showGridLines="0" workbookViewId="0" topLeftCell="B25">
      <selection activeCell="C38" sqref="C38"/>
    </sheetView>
  </sheetViews>
  <sheetFormatPr defaultColWidth="9.140625" defaultRowHeight="12.75"/>
  <cols>
    <col min="1" max="1" width="38.7109375" style="210" customWidth="1"/>
    <col min="2" max="2" width="19.421875" style="210" bestFit="1" customWidth="1"/>
    <col min="3" max="3" width="19.140625" style="210" customWidth="1"/>
    <col min="4" max="4" width="21.57421875" style="210" bestFit="1" customWidth="1"/>
    <col min="5" max="5" width="19.421875" style="210" bestFit="1" customWidth="1"/>
    <col min="6" max="6" width="21.57421875" style="210" bestFit="1" customWidth="1"/>
    <col min="7" max="7" width="19.421875" style="210" bestFit="1" customWidth="1"/>
    <col min="8" max="8" width="9.57421875" style="210" customWidth="1"/>
    <col min="9" max="9" width="9.8515625" style="210" customWidth="1"/>
    <col min="10" max="10" width="18.00390625" style="210" bestFit="1" customWidth="1"/>
    <col min="11" max="16384" width="7.8515625" style="2" customWidth="1"/>
  </cols>
  <sheetData>
    <row r="8" spans="1:10" ht="10.5" customHeight="1">
      <c r="A8" s="252" t="s">
        <v>162</v>
      </c>
      <c r="B8" s="252"/>
      <c r="C8" s="252"/>
      <c r="D8" s="252"/>
      <c r="E8" s="252"/>
      <c r="F8" s="252"/>
      <c r="G8" s="252"/>
      <c r="H8" s="252"/>
      <c r="I8" s="252"/>
      <c r="J8" s="252"/>
    </row>
    <row r="9" spans="1:10" ht="10.5" customHeight="1">
      <c r="A9" s="244" t="s">
        <v>7</v>
      </c>
      <c r="B9" s="244"/>
      <c r="C9" s="244"/>
      <c r="D9" s="244"/>
      <c r="E9" s="244"/>
      <c r="F9" s="244"/>
      <c r="G9" s="244"/>
      <c r="H9" s="244"/>
      <c r="I9" s="244"/>
      <c r="J9" s="244"/>
    </row>
    <row r="10" spans="1:10" ht="10.5" customHeight="1">
      <c r="A10" s="254" t="s">
        <v>37</v>
      </c>
      <c r="B10" s="254"/>
      <c r="C10" s="254"/>
      <c r="D10" s="254"/>
      <c r="E10" s="254"/>
      <c r="F10" s="254"/>
      <c r="G10" s="254"/>
      <c r="H10" s="254"/>
      <c r="I10" s="254"/>
      <c r="J10" s="254"/>
    </row>
    <row r="11" spans="1:10" ht="10.5" customHeight="1">
      <c r="A11" s="255" t="s">
        <v>6</v>
      </c>
      <c r="B11" s="255"/>
      <c r="C11" s="255"/>
      <c r="D11" s="255"/>
      <c r="E11" s="255"/>
      <c r="F11" s="255"/>
      <c r="G11" s="255"/>
      <c r="H11" s="255"/>
      <c r="I11" s="255"/>
      <c r="J11" s="255"/>
    </row>
    <row r="12" spans="1:10" ht="10.5" customHeight="1">
      <c r="A12" s="244" t="s">
        <v>184</v>
      </c>
      <c r="B12" s="244"/>
      <c r="C12" s="244"/>
      <c r="D12" s="244"/>
      <c r="E12" s="244"/>
      <c r="F12" s="244"/>
      <c r="G12" s="244"/>
      <c r="H12" s="244"/>
      <c r="I12" s="244"/>
      <c r="J12" s="244"/>
    </row>
    <row r="13" spans="1:10" ht="12" customHeight="1">
      <c r="A13" s="121"/>
      <c r="B13" s="121"/>
      <c r="C13" s="121"/>
      <c r="D13" s="121"/>
      <c r="E13" s="121"/>
      <c r="F13" s="121"/>
      <c r="G13" s="121"/>
      <c r="H13" s="121"/>
      <c r="I13" s="51"/>
      <c r="J13" s="51"/>
    </row>
    <row r="14" spans="1:10" ht="12" customHeight="1">
      <c r="A14" s="121"/>
      <c r="B14" s="121"/>
      <c r="C14" s="121"/>
      <c r="D14" s="121"/>
      <c r="E14" s="121"/>
      <c r="F14" s="121"/>
      <c r="G14" s="121"/>
      <c r="H14" s="121"/>
      <c r="I14" s="51"/>
      <c r="J14" s="51"/>
    </row>
    <row r="15" spans="1:10" ht="9" customHeight="1">
      <c r="A15" s="124" t="s">
        <v>43</v>
      </c>
      <c r="B15" s="125"/>
      <c r="C15" s="51"/>
      <c r="D15" s="51"/>
      <c r="E15" s="126"/>
      <c r="F15" s="51"/>
      <c r="G15" s="51"/>
      <c r="H15" s="127"/>
      <c r="I15" s="51"/>
      <c r="J15" s="128">
        <v>1</v>
      </c>
    </row>
    <row r="16" spans="1:10" ht="13.5" customHeight="1">
      <c r="A16" s="265" t="s">
        <v>34</v>
      </c>
      <c r="B16" s="263" t="s">
        <v>35</v>
      </c>
      <c r="C16" s="263" t="s">
        <v>36</v>
      </c>
      <c r="D16" s="262" t="s">
        <v>26</v>
      </c>
      <c r="E16" s="262"/>
      <c r="F16" s="262" t="s">
        <v>22</v>
      </c>
      <c r="G16" s="262"/>
      <c r="H16" s="262"/>
      <c r="I16" s="262"/>
      <c r="J16" s="214"/>
    </row>
    <row r="17" spans="1:10" ht="13.5" customHeight="1">
      <c r="A17" s="266"/>
      <c r="B17" s="264"/>
      <c r="C17" s="264"/>
      <c r="D17" s="216" t="s">
        <v>21</v>
      </c>
      <c r="E17" s="216" t="s">
        <v>134</v>
      </c>
      <c r="F17" s="216" t="s">
        <v>21</v>
      </c>
      <c r="G17" s="216" t="s">
        <v>134</v>
      </c>
      <c r="H17" s="216" t="s">
        <v>10</v>
      </c>
      <c r="I17" s="216" t="s">
        <v>10</v>
      </c>
      <c r="J17" s="217" t="s">
        <v>8</v>
      </c>
    </row>
    <row r="18" spans="1:10" s="27" customFormat="1" ht="12.75">
      <c r="A18" s="267"/>
      <c r="B18" s="218"/>
      <c r="C18" s="218"/>
      <c r="D18" s="218" t="s">
        <v>185</v>
      </c>
      <c r="E18" s="218" t="s">
        <v>186</v>
      </c>
      <c r="F18" s="218" t="s">
        <v>185</v>
      </c>
      <c r="G18" s="218" t="s">
        <v>186</v>
      </c>
      <c r="H18" s="218"/>
      <c r="I18" s="218"/>
      <c r="J18" s="219"/>
    </row>
    <row r="19" spans="1:10" ht="9.75" customHeight="1">
      <c r="A19" s="220"/>
      <c r="B19" s="221"/>
      <c r="C19" s="221"/>
      <c r="D19" s="221"/>
      <c r="E19" s="221"/>
      <c r="F19" s="221"/>
      <c r="G19" s="221"/>
      <c r="H19" s="222"/>
      <c r="I19" s="222"/>
      <c r="J19" s="223"/>
    </row>
    <row r="20" spans="1:10" ht="9.75" customHeight="1">
      <c r="A20" s="224" t="s">
        <v>54</v>
      </c>
      <c r="B20" s="139">
        <f aca="true" t="shared" si="0" ref="B20:G20">SUM(B21)</f>
        <v>82758176</v>
      </c>
      <c r="C20" s="139">
        <f t="shared" si="0"/>
        <v>88087548.05</v>
      </c>
      <c r="D20" s="139">
        <f t="shared" si="0"/>
        <v>14212125.67</v>
      </c>
      <c r="E20" s="139">
        <f t="shared" si="0"/>
        <v>79073074.58</v>
      </c>
      <c r="F20" s="139">
        <f t="shared" si="0"/>
        <v>14212125.67</v>
      </c>
      <c r="G20" s="139">
        <f t="shared" si="0"/>
        <v>79073074.58</v>
      </c>
      <c r="H20" s="225">
        <f>H21</f>
        <v>100</v>
      </c>
      <c r="I20" s="225">
        <f>G20/C20*100</f>
        <v>89.76646112923562</v>
      </c>
      <c r="J20" s="140">
        <f>C20-G20</f>
        <v>9014473.469999999</v>
      </c>
    </row>
    <row r="21" spans="1:10" ht="9.75" customHeight="1">
      <c r="A21" s="224" t="s">
        <v>163</v>
      </c>
      <c r="B21" s="139">
        <v>82758176</v>
      </c>
      <c r="C21" s="139">
        <v>88087548.05</v>
      </c>
      <c r="D21" s="139">
        <v>14212125.67</v>
      </c>
      <c r="E21" s="139">
        <v>79073074.58</v>
      </c>
      <c r="F21" s="139">
        <v>14212125.67</v>
      </c>
      <c r="G21" s="139">
        <v>79073074.58</v>
      </c>
      <c r="H21" s="225">
        <v>100</v>
      </c>
      <c r="I21" s="225">
        <f>G21/C21*100</f>
        <v>89.76646112923562</v>
      </c>
      <c r="J21" s="140">
        <f>C21-G21</f>
        <v>9014473.469999999</v>
      </c>
    </row>
    <row r="22" spans="1:10" ht="9.75" customHeight="1">
      <c r="A22" s="224"/>
      <c r="B22" s="139"/>
      <c r="C22" s="139"/>
      <c r="D22" s="139"/>
      <c r="E22" s="139"/>
      <c r="F22" s="139"/>
      <c r="G22" s="139"/>
      <c r="H22" s="225"/>
      <c r="I22" s="225"/>
      <c r="J22" s="140"/>
    </row>
    <row r="23" spans="1:10" ht="9.75" customHeight="1">
      <c r="A23" s="224" t="s">
        <v>38</v>
      </c>
      <c r="B23" s="139">
        <f aca="true" t="shared" si="1" ref="B23:G23">SUM(B24)</f>
        <v>0</v>
      </c>
      <c r="C23" s="139">
        <f t="shared" si="1"/>
        <v>0</v>
      </c>
      <c r="D23" s="139">
        <f t="shared" si="1"/>
        <v>0</v>
      </c>
      <c r="E23" s="139">
        <f t="shared" si="1"/>
        <v>0</v>
      </c>
      <c r="F23" s="139">
        <f t="shared" si="1"/>
        <v>0</v>
      </c>
      <c r="G23" s="139">
        <f t="shared" si="1"/>
        <v>0</v>
      </c>
      <c r="H23" s="225"/>
      <c r="I23" s="225"/>
      <c r="J23" s="140"/>
    </row>
    <row r="24" spans="1:10" ht="9.75" customHeight="1">
      <c r="A24" s="224" t="s">
        <v>164</v>
      </c>
      <c r="B24" s="139"/>
      <c r="C24" s="139"/>
      <c r="D24" s="139"/>
      <c r="E24" s="139"/>
      <c r="F24" s="139"/>
      <c r="G24" s="139"/>
      <c r="H24" s="225"/>
      <c r="I24" s="225"/>
      <c r="J24" s="140"/>
    </row>
    <row r="25" spans="1:10" ht="9.75" customHeight="1">
      <c r="A25" s="224"/>
      <c r="B25" s="139"/>
      <c r="C25" s="139"/>
      <c r="D25" s="139"/>
      <c r="E25" s="139"/>
      <c r="F25" s="139"/>
      <c r="G25" s="139"/>
      <c r="H25" s="225"/>
      <c r="I25" s="225"/>
      <c r="J25" s="140"/>
    </row>
    <row r="26" spans="1:10" ht="9.75" customHeight="1">
      <c r="A26" s="224" t="s">
        <v>165</v>
      </c>
      <c r="B26" s="139">
        <f aca="true" t="shared" si="2" ref="B26:G26">SUM(B27)</f>
        <v>0</v>
      </c>
      <c r="C26" s="139">
        <f t="shared" si="2"/>
        <v>0</v>
      </c>
      <c r="D26" s="139">
        <f t="shared" si="2"/>
        <v>0</v>
      </c>
      <c r="E26" s="139">
        <f t="shared" si="2"/>
        <v>0</v>
      </c>
      <c r="F26" s="139">
        <f t="shared" si="2"/>
        <v>0</v>
      </c>
      <c r="G26" s="139">
        <f t="shared" si="2"/>
        <v>0</v>
      </c>
      <c r="H26" s="225"/>
      <c r="I26" s="225"/>
      <c r="J26" s="140"/>
    </row>
    <row r="27" spans="1:10" ht="9.75" customHeight="1">
      <c r="A27" s="224" t="s">
        <v>166</v>
      </c>
      <c r="B27" s="139"/>
      <c r="C27" s="139"/>
      <c r="D27" s="139"/>
      <c r="E27" s="139"/>
      <c r="F27" s="139"/>
      <c r="G27" s="139"/>
      <c r="H27" s="225"/>
      <c r="I27" s="225"/>
      <c r="J27" s="140"/>
    </row>
    <row r="28" spans="1:10" ht="9.75" customHeight="1">
      <c r="A28" s="224"/>
      <c r="B28" s="139"/>
      <c r="C28" s="139"/>
      <c r="D28" s="139"/>
      <c r="E28" s="139"/>
      <c r="F28" s="139"/>
      <c r="G28" s="139"/>
      <c r="H28" s="225"/>
      <c r="I28" s="225"/>
      <c r="J28" s="140"/>
    </row>
    <row r="29" spans="1:10" ht="13.5" customHeight="1">
      <c r="A29" s="226" t="s">
        <v>1</v>
      </c>
      <c r="B29" s="227">
        <f aca="true" t="shared" si="3" ref="B29:G29">SUM(B20+B23+B26)</f>
        <v>82758176</v>
      </c>
      <c r="C29" s="227">
        <f t="shared" si="3"/>
        <v>88087548.05</v>
      </c>
      <c r="D29" s="227">
        <f t="shared" si="3"/>
        <v>14212125.67</v>
      </c>
      <c r="E29" s="227">
        <f t="shared" si="3"/>
        <v>79073074.58</v>
      </c>
      <c r="F29" s="227">
        <f t="shared" si="3"/>
        <v>14212125.67</v>
      </c>
      <c r="G29" s="227">
        <f t="shared" si="3"/>
        <v>79073074.58</v>
      </c>
      <c r="H29" s="228"/>
      <c r="I29" s="229">
        <f>G29/C29*100</f>
        <v>89.76646112923562</v>
      </c>
      <c r="J29" s="208">
        <f>C29-G29</f>
        <v>9014473.469999999</v>
      </c>
    </row>
    <row r="30" spans="1:10" ht="12.75">
      <c r="A30" s="209" t="s">
        <v>173</v>
      </c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2.75">
      <c r="A31" s="51"/>
      <c r="B31" s="51"/>
      <c r="C31" s="51"/>
      <c r="D31" s="51"/>
      <c r="E31" s="51"/>
      <c r="F31" s="51"/>
      <c r="G31" s="51"/>
      <c r="H31" s="51"/>
      <c r="I31" s="51"/>
      <c r="J31" s="51"/>
    </row>
    <row r="44" spans="1:8" ht="12.75">
      <c r="A44" s="124" t="s">
        <v>174</v>
      </c>
      <c r="C44" s="122" t="s">
        <v>175</v>
      </c>
      <c r="H44" s="122" t="s">
        <v>176</v>
      </c>
    </row>
    <row r="45" spans="1:8" ht="12.75">
      <c r="A45" s="124" t="s">
        <v>177</v>
      </c>
      <c r="C45" s="122" t="s">
        <v>178</v>
      </c>
      <c r="H45" s="122" t="s">
        <v>179</v>
      </c>
    </row>
    <row r="46" spans="1:8" ht="12.75">
      <c r="A46" s="212" t="s">
        <v>180</v>
      </c>
      <c r="C46" s="213"/>
      <c r="H46" s="122" t="s">
        <v>181</v>
      </c>
    </row>
  </sheetData>
  <mergeCells count="10">
    <mergeCell ref="A8:J8"/>
    <mergeCell ref="A9:J9"/>
    <mergeCell ref="A10:J10"/>
    <mergeCell ref="A11:J11"/>
    <mergeCell ref="A12:J12"/>
    <mergeCell ref="D16:E16"/>
    <mergeCell ref="B16:B17"/>
    <mergeCell ref="C16:C17"/>
    <mergeCell ref="F16:I16"/>
    <mergeCell ref="A16:A18"/>
  </mergeCells>
  <printOptions horizontalCentered="1"/>
  <pageMargins left="0.3937007874015748" right="0.2362204724409449" top="0.5905511811023623" bottom="0.38" header="0" footer="0"/>
  <pageSetup horizontalDpi="600" verticalDpi="600" orientation="landscape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11"/>
  <dimension ref="A7:Q41"/>
  <sheetViews>
    <sheetView showGridLines="0" workbookViewId="0" topLeftCell="A22">
      <selection activeCell="G33" sqref="G33"/>
    </sheetView>
  </sheetViews>
  <sheetFormatPr defaultColWidth="3.28125" defaultRowHeight="10.5" customHeight="1"/>
  <cols>
    <col min="1" max="1" width="41.28125" style="210" customWidth="1"/>
    <col min="2" max="6" width="9.7109375" style="210" customWidth="1"/>
    <col min="7" max="7" width="15.8515625" style="210" customWidth="1"/>
    <col min="8" max="8" width="18.00390625" style="210" customWidth="1"/>
    <col min="9" max="9" width="13.7109375" style="210" customWidth="1"/>
    <col min="10" max="10" width="9.7109375" style="210" customWidth="1"/>
    <col min="11" max="11" width="4.00390625" style="1" customWidth="1"/>
    <col min="12" max="12" width="2.00390625" style="2" customWidth="1"/>
    <col min="13" max="16384" width="3.28125" style="2" customWidth="1"/>
  </cols>
  <sheetData>
    <row r="7" spans="1:11" ht="12.75">
      <c r="A7" s="252" t="s">
        <v>162</v>
      </c>
      <c r="B7" s="252"/>
      <c r="C7" s="252"/>
      <c r="D7" s="252"/>
      <c r="E7" s="252"/>
      <c r="F7" s="252"/>
      <c r="G7" s="252"/>
      <c r="H7" s="252"/>
      <c r="I7" s="252"/>
      <c r="J7" s="252"/>
      <c r="K7" s="2"/>
    </row>
    <row r="8" spans="1:11" ht="12.75">
      <c r="A8" s="255" t="s">
        <v>7</v>
      </c>
      <c r="B8" s="255"/>
      <c r="C8" s="255"/>
      <c r="D8" s="255"/>
      <c r="E8" s="255"/>
      <c r="F8" s="255"/>
      <c r="G8" s="255"/>
      <c r="H8" s="255"/>
      <c r="I8" s="255"/>
      <c r="J8" s="255"/>
      <c r="K8" s="2"/>
    </row>
    <row r="9" spans="1:11" ht="12.75">
      <c r="A9" s="254" t="s">
        <v>42</v>
      </c>
      <c r="B9" s="254"/>
      <c r="C9" s="254"/>
      <c r="D9" s="254"/>
      <c r="E9" s="254"/>
      <c r="F9" s="254"/>
      <c r="G9" s="254"/>
      <c r="H9" s="254"/>
      <c r="I9" s="254"/>
      <c r="J9" s="254"/>
      <c r="K9" s="2"/>
    </row>
    <row r="10" spans="1:11" ht="12.75">
      <c r="A10" s="255" t="s">
        <v>6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"/>
    </row>
    <row r="11" spans="1:11" ht="12.75">
      <c r="A11" s="244" t="s">
        <v>184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"/>
    </row>
    <row r="12" spans="1:10" ht="10.5" customHeight="1">
      <c r="A12" s="212"/>
      <c r="B12" s="212"/>
      <c r="C12" s="51"/>
      <c r="D12" s="51"/>
      <c r="E12" s="51"/>
      <c r="F12" s="51"/>
      <c r="G12" s="51"/>
      <c r="H12" s="51"/>
      <c r="I12" s="51"/>
      <c r="J12" s="51"/>
    </row>
    <row r="13" spans="1:10" ht="10.5" customHeight="1">
      <c r="A13" s="212"/>
      <c r="B13" s="212"/>
      <c r="C13" s="51"/>
      <c r="D13" s="51"/>
      <c r="E13" s="51"/>
      <c r="F13" s="51"/>
      <c r="G13" s="51"/>
      <c r="H13" s="51"/>
      <c r="I13" s="51"/>
      <c r="J13" s="51"/>
    </row>
    <row r="14" spans="1:10" ht="10.5" customHeight="1">
      <c r="A14" s="230" t="s">
        <v>59</v>
      </c>
      <c r="B14" s="231"/>
      <c r="C14" s="51"/>
      <c r="D14" s="51"/>
      <c r="E14" s="51"/>
      <c r="F14" s="51"/>
      <c r="G14" s="51"/>
      <c r="H14" s="51"/>
      <c r="I14" s="51"/>
      <c r="J14" s="128">
        <v>1</v>
      </c>
    </row>
    <row r="15" spans="1:10" ht="19.5" customHeight="1">
      <c r="A15" s="268" t="s">
        <v>40</v>
      </c>
      <c r="B15" s="262" t="s">
        <v>14</v>
      </c>
      <c r="C15" s="262"/>
      <c r="D15" s="262"/>
      <c r="E15" s="262"/>
      <c r="F15" s="262"/>
      <c r="G15" s="262" t="s">
        <v>15</v>
      </c>
      <c r="H15" s="262"/>
      <c r="I15" s="262"/>
      <c r="J15" s="247"/>
    </row>
    <row r="16" spans="1:10" ht="13.5" customHeight="1">
      <c r="A16" s="268"/>
      <c r="B16" s="262" t="s">
        <v>56</v>
      </c>
      <c r="C16" s="262"/>
      <c r="D16" s="269" t="s">
        <v>16</v>
      </c>
      <c r="E16" s="269" t="s">
        <v>17</v>
      </c>
      <c r="F16" s="269" t="s">
        <v>18</v>
      </c>
      <c r="G16" s="263" t="s">
        <v>183</v>
      </c>
      <c r="H16" s="269" t="s">
        <v>16</v>
      </c>
      <c r="I16" s="269" t="s">
        <v>17</v>
      </c>
      <c r="J16" s="215" t="s">
        <v>19</v>
      </c>
    </row>
    <row r="17" spans="1:11" s="28" customFormat="1" ht="38.25">
      <c r="A17" s="268"/>
      <c r="B17" s="232" t="s">
        <v>57</v>
      </c>
      <c r="C17" s="232" t="s">
        <v>182</v>
      </c>
      <c r="D17" s="239"/>
      <c r="E17" s="239"/>
      <c r="F17" s="239"/>
      <c r="G17" s="130"/>
      <c r="H17" s="239"/>
      <c r="I17" s="239"/>
      <c r="J17" s="155"/>
      <c r="K17" s="38"/>
    </row>
    <row r="18" spans="1:17" ht="12.75" customHeight="1">
      <c r="A18" s="233"/>
      <c r="B18" s="234"/>
      <c r="C18" s="234"/>
      <c r="D18" s="139"/>
      <c r="E18" s="139"/>
      <c r="F18" s="139"/>
      <c r="G18" s="139"/>
      <c r="H18" s="139"/>
      <c r="I18" s="140"/>
      <c r="J18" s="143"/>
      <c r="K18" s="32"/>
      <c r="L18" s="32"/>
      <c r="M18" s="32"/>
      <c r="N18" s="32"/>
      <c r="O18" s="32"/>
      <c r="P18" s="32"/>
      <c r="Q18" s="1"/>
    </row>
    <row r="19" spans="1:17" ht="12.75" customHeight="1">
      <c r="A19" s="233" t="s">
        <v>41</v>
      </c>
      <c r="B19" s="139">
        <f>SUM(B20:B21)</f>
        <v>0</v>
      </c>
      <c r="C19" s="139">
        <f>SUM(C20:C21)</f>
        <v>142.8</v>
      </c>
      <c r="D19" s="139">
        <f>SUM(D20:D21)</f>
        <v>0</v>
      </c>
      <c r="E19" s="139">
        <f>SUM(E20:E21)</f>
        <v>142.8</v>
      </c>
      <c r="F19" s="140">
        <f>C19-D19-E19</f>
        <v>0</v>
      </c>
      <c r="G19" s="139">
        <f>SUM(G20:G21)</f>
        <v>2108051.24</v>
      </c>
      <c r="H19" s="139">
        <f>SUM(H20:H21)</f>
        <v>269671.22000000003</v>
      </c>
      <c r="I19" s="140">
        <f>SUM(I20:I21)</f>
        <v>1838380.02</v>
      </c>
      <c r="J19" s="140">
        <f>G19-H19-I19</f>
        <v>0</v>
      </c>
      <c r="K19" s="32"/>
      <c r="L19" s="32"/>
      <c r="M19" s="32"/>
      <c r="N19" s="32"/>
      <c r="O19" s="32"/>
      <c r="P19" s="32"/>
      <c r="Q19" s="1"/>
    </row>
    <row r="20" spans="1:17" ht="12.75" customHeight="1">
      <c r="A20" s="235" t="s">
        <v>168</v>
      </c>
      <c r="B20" s="139">
        <v>0</v>
      </c>
      <c r="C20" s="139">
        <v>142.8</v>
      </c>
      <c r="D20" s="139">
        <v>0</v>
      </c>
      <c r="E20" s="139">
        <f>C20</f>
        <v>142.8</v>
      </c>
      <c r="F20" s="140">
        <f>C20-D20-E20</f>
        <v>0</v>
      </c>
      <c r="G20" s="139">
        <v>842288.19</v>
      </c>
      <c r="H20" s="139">
        <v>48306.62</v>
      </c>
      <c r="I20" s="140">
        <v>793981.57</v>
      </c>
      <c r="J20" s="140">
        <f>G20-H20-I20</f>
        <v>0</v>
      </c>
      <c r="K20" s="32"/>
      <c r="L20" s="32"/>
      <c r="M20" s="32"/>
      <c r="N20" s="32"/>
      <c r="O20" s="32"/>
      <c r="P20" s="32"/>
      <c r="Q20" s="1"/>
    </row>
    <row r="21" spans="1:17" ht="12.75" customHeight="1">
      <c r="A21" s="212" t="s">
        <v>169</v>
      </c>
      <c r="B21" s="139">
        <v>0</v>
      </c>
      <c r="C21" s="139">
        <v>0</v>
      </c>
      <c r="D21" s="139">
        <v>0</v>
      </c>
      <c r="E21" s="139">
        <v>0</v>
      </c>
      <c r="F21" s="140">
        <f>C21-D21-E21</f>
        <v>0</v>
      </c>
      <c r="G21" s="139">
        <v>1265763.05</v>
      </c>
      <c r="H21" s="139">
        <v>221364.6</v>
      </c>
      <c r="I21" s="140">
        <v>1044398.45</v>
      </c>
      <c r="J21" s="140">
        <f>G21-H21-I21</f>
        <v>0</v>
      </c>
      <c r="K21" s="32"/>
      <c r="L21" s="32"/>
      <c r="M21" s="32"/>
      <c r="N21" s="32"/>
      <c r="O21" s="32"/>
      <c r="P21" s="32"/>
      <c r="Q21" s="1"/>
    </row>
    <row r="22" spans="1:17" ht="12.75" customHeight="1">
      <c r="A22" s="236"/>
      <c r="B22" s="139"/>
      <c r="C22" s="139"/>
      <c r="D22" s="139"/>
      <c r="E22" s="139"/>
      <c r="F22" s="140">
        <f>C22-D22-E22</f>
        <v>0</v>
      </c>
      <c r="G22" s="139"/>
      <c r="H22" s="139"/>
      <c r="I22" s="140"/>
      <c r="J22" s="140">
        <f>G22-H22-I22</f>
        <v>0</v>
      </c>
      <c r="K22" s="32"/>
      <c r="L22" s="32"/>
      <c r="M22" s="32"/>
      <c r="N22" s="32"/>
      <c r="O22" s="32"/>
      <c r="P22" s="32"/>
      <c r="Q22" s="1"/>
    </row>
    <row r="23" spans="1:17" ht="15.75" customHeight="1">
      <c r="A23" s="237" t="s">
        <v>1</v>
      </c>
      <c r="B23" s="178">
        <f>B19</f>
        <v>0</v>
      </c>
      <c r="C23" s="178">
        <f>C19</f>
        <v>142.8</v>
      </c>
      <c r="D23" s="178">
        <f>D19</f>
        <v>0</v>
      </c>
      <c r="E23" s="178">
        <f>E19</f>
        <v>142.8</v>
      </c>
      <c r="F23" s="238">
        <f>C23-D23-E23</f>
        <v>0</v>
      </c>
      <c r="G23" s="178">
        <f>G19</f>
        <v>2108051.24</v>
      </c>
      <c r="H23" s="178">
        <f>H19</f>
        <v>269671.22000000003</v>
      </c>
      <c r="I23" s="178">
        <f>I19</f>
        <v>1838380.02</v>
      </c>
      <c r="J23" s="227">
        <f>G23-H23-I23</f>
        <v>0</v>
      </c>
      <c r="L23" s="1"/>
      <c r="M23" s="1"/>
      <c r="N23" s="1"/>
      <c r="O23" s="1"/>
      <c r="P23" s="1"/>
      <c r="Q23" s="1"/>
    </row>
    <row r="24" spans="1:10" ht="10.5" customHeight="1">
      <c r="A24" s="209" t="s">
        <v>173</v>
      </c>
      <c r="B24" s="51"/>
      <c r="C24" s="51"/>
      <c r="D24" s="51"/>
      <c r="E24" s="51"/>
      <c r="F24" s="51"/>
      <c r="G24" s="51"/>
      <c r="H24" s="51"/>
      <c r="I24" s="51"/>
      <c r="J24" s="240"/>
    </row>
    <row r="39" spans="1:8" ht="10.5" customHeight="1">
      <c r="A39" s="124" t="s">
        <v>174</v>
      </c>
      <c r="C39" s="122" t="s">
        <v>175</v>
      </c>
      <c r="H39" s="122" t="s">
        <v>176</v>
      </c>
    </row>
    <row r="40" spans="1:8" ht="10.5" customHeight="1">
      <c r="A40" s="124" t="s">
        <v>177</v>
      </c>
      <c r="C40" s="122" t="s">
        <v>178</v>
      </c>
      <c r="H40" s="122" t="s">
        <v>179</v>
      </c>
    </row>
    <row r="41" spans="1:8" ht="10.5" customHeight="1">
      <c r="A41" s="212" t="s">
        <v>180</v>
      </c>
      <c r="C41" s="213"/>
      <c r="H41" s="122" t="s">
        <v>181</v>
      </c>
    </row>
  </sheetData>
  <mergeCells count="16">
    <mergeCell ref="A11:J11"/>
    <mergeCell ref="D16:D17"/>
    <mergeCell ref="E16:E17"/>
    <mergeCell ref="F16:F17"/>
    <mergeCell ref="A7:J7"/>
    <mergeCell ref="A8:J8"/>
    <mergeCell ref="A9:J9"/>
    <mergeCell ref="A10:J10"/>
    <mergeCell ref="A15:A17"/>
    <mergeCell ref="I16:I17"/>
    <mergeCell ref="J16:J17"/>
    <mergeCell ref="B16:C16"/>
    <mergeCell ref="G15:J15"/>
    <mergeCell ref="B15:F15"/>
    <mergeCell ref="G16:G17"/>
    <mergeCell ref="H16:H17"/>
  </mergeCells>
  <printOptions horizontalCentered="1"/>
  <pageMargins left="0.21" right="0.28" top="0.5905511811023623" bottom="0.3937007874015748" header="0" footer="0.1968503937007874"/>
  <pageSetup horizontalDpi="300" verticalDpi="300" orientation="landscape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4"/>
  <dimension ref="A1:G35"/>
  <sheetViews>
    <sheetView showGridLines="0" workbookViewId="0" topLeftCell="A1">
      <selection activeCell="A14" sqref="A14"/>
    </sheetView>
  </sheetViews>
  <sheetFormatPr defaultColWidth="9.140625" defaultRowHeight="12.75"/>
  <cols>
    <col min="1" max="1" width="25.00390625" style="34" customWidth="1"/>
    <col min="2" max="4" width="17.28125" style="34" customWidth="1"/>
    <col min="5" max="5" width="17.28125" style="13" customWidth="1"/>
    <col min="6" max="7" width="17.28125" style="34" customWidth="1"/>
    <col min="8" max="16384" width="7.8515625" style="34" customWidth="1"/>
  </cols>
  <sheetData>
    <row r="1" spans="1:7" ht="11.25">
      <c r="A1" s="115" t="s">
        <v>53</v>
      </c>
      <c r="B1" s="115"/>
      <c r="C1" s="115"/>
      <c r="D1" s="115"/>
      <c r="E1" s="115"/>
      <c r="F1" s="115"/>
      <c r="G1" s="3" t="s">
        <v>39</v>
      </c>
    </row>
    <row r="2" spans="1:7" ht="11.25">
      <c r="A2" s="114" t="s">
        <v>7</v>
      </c>
      <c r="B2" s="114"/>
      <c r="C2" s="114"/>
      <c r="D2" s="114"/>
      <c r="E2" s="114"/>
      <c r="F2" s="114"/>
      <c r="G2" s="114"/>
    </row>
    <row r="3" spans="1:7" ht="11.25">
      <c r="A3" s="116" t="s">
        <v>52</v>
      </c>
      <c r="B3" s="116"/>
      <c r="C3" s="116"/>
      <c r="D3" s="116"/>
      <c r="E3" s="116"/>
      <c r="F3" s="116"/>
      <c r="G3" s="116"/>
    </row>
    <row r="4" spans="1:7" ht="11.25">
      <c r="A4" s="114" t="s">
        <v>55</v>
      </c>
      <c r="B4" s="114"/>
      <c r="C4" s="114"/>
      <c r="D4" s="114"/>
      <c r="E4" s="114"/>
      <c r="F4" s="114"/>
      <c r="G4" s="114"/>
    </row>
    <row r="5" spans="1:7" ht="11.25">
      <c r="A5" s="114" t="s">
        <v>30</v>
      </c>
      <c r="B5" s="114"/>
      <c r="C5" s="114"/>
      <c r="D5" s="114"/>
      <c r="E5" s="114"/>
      <c r="F5" s="114"/>
      <c r="G5" s="114"/>
    </row>
    <row r="6" spans="1:7" ht="11.25">
      <c r="A6" s="26"/>
      <c r="B6" s="26"/>
      <c r="C6" s="26"/>
      <c r="D6" s="26"/>
      <c r="E6" s="26"/>
      <c r="F6" s="26"/>
      <c r="G6" s="26"/>
    </row>
    <row r="8" ht="12.75" customHeight="1">
      <c r="A8" s="34" t="s">
        <v>58</v>
      </c>
    </row>
    <row r="9" spans="1:7" s="16" customFormat="1" ht="36" customHeight="1">
      <c r="A9" s="131" t="s">
        <v>44</v>
      </c>
      <c r="B9" s="7" t="s">
        <v>47</v>
      </c>
      <c r="C9" s="7" t="s">
        <v>48</v>
      </c>
      <c r="D9" s="7" t="s">
        <v>49</v>
      </c>
      <c r="E9" s="7" t="s">
        <v>45</v>
      </c>
      <c r="F9" s="7" t="s">
        <v>50</v>
      </c>
      <c r="G9" s="8" t="s">
        <v>51</v>
      </c>
    </row>
    <row r="10" spans="1:7" ht="11.25" customHeight="1">
      <c r="A10" s="132"/>
      <c r="B10" s="36" t="s">
        <v>10</v>
      </c>
      <c r="C10" s="36" t="s">
        <v>10</v>
      </c>
      <c r="D10" s="36" t="s">
        <v>10</v>
      </c>
      <c r="E10" s="36" t="s">
        <v>10</v>
      </c>
      <c r="F10" s="36" t="s">
        <v>10</v>
      </c>
      <c r="G10" s="37" t="s">
        <v>10</v>
      </c>
    </row>
    <row r="11" spans="1:7" ht="12.75" customHeight="1">
      <c r="A11" s="20"/>
      <c r="B11" s="18"/>
      <c r="C11" s="18"/>
      <c r="D11" s="18"/>
      <c r="E11" s="18"/>
      <c r="F11" s="18"/>
      <c r="G11" s="19"/>
    </row>
    <row r="12" spans="1:7" ht="12.75" customHeight="1">
      <c r="A12" s="20"/>
      <c r="B12" s="18"/>
      <c r="C12" s="18"/>
      <c r="D12" s="18"/>
      <c r="E12" s="18"/>
      <c r="F12" s="18"/>
      <c r="G12" s="19"/>
    </row>
    <row r="13" spans="1:7" ht="12.75" customHeight="1">
      <c r="A13" s="20"/>
      <c r="B13" s="18"/>
      <c r="C13" s="18"/>
      <c r="D13" s="18"/>
      <c r="E13" s="18"/>
      <c r="F13" s="18"/>
      <c r="G13" s="19"/>
    </row>
    <row r="14" spans="1:7" ht="12.75" customHeight="1">
      <c r="A14" s="20"/>
      <c r="B14" s="18"/>
      <c r="C14" s="18"/>
      <c r="D14" s="18"/>
      <c r="E14" s="18"/>
      <c r="F14" s="18"/>
      <c r="G14" s="19"/>
    </row>
    <row r="15" spans="1:7" ht="12.75" customHeight="1">
      <c r="A15" s="20"/>
      <c r="B15" s="18"/>
      <c r="C15" s="18"/>
      <c r="D15" s="18"/>
      <c r="E15" s="18"/>
      <c r="F15" s="18"/>
      <c r="G15" s="19"/>
    </row>
    <row r="16" spans="1:7" ht="12.75" customHeight="1">
      <c r="A16" s="20"/>
      <c r="B16" s="18"/>
      <c r="C16" s="18"/>
      <c r="D16" s="18"/>
      <c r="E16" s="18"/>
      <c r="F16" s="18"/>
      <c r="G16" s="19"/>
    </row>
    <row r="17" spans="1:7" ht="12.75" customHeight="1">
      <c r="A17" s="20"/>
      <c r="B17" s="18"/>
      <c r="C17" s="18"/>
      <c r="D17" s="18"/>
      <c r="E17" s="18"/>
      <c r="F17" s="18"/>
      <c r="G17" s="19"/>
    </row>
    <row r="18" spans="1:7" ht="12.75" customHeight="1">
      <c r="A18" s="20"/>
      <c r="B18" s="18"/>
      <c r="C18" s="18"/>
      <c r="D18" s="18"/>
      <c r="E18" s="18"/>
      <c r="F18" s="18"/>
      <c r="G18" s="19"/>
    </row>
    <row r="19" spans="1:7" ht="12.75" customHeight="1">
      <c r="A19" s="20"/>
      <c r="B19" s="18"/>
      <c r="C19" s="18"/>
      <c r="D19" s="18"/>
      <c r="E19" s="18"/>
      <c r="F19" s="18"/>
      <c r="G19" s="19"/>
    </row>
    <row r="20" spans="1:7" ht="12.75" customHeight="1">
      <c r="A20" s="20"/>
      <c r="B20" s="18"/>
      <c r="C20" s="18"/>
      <c r="D20" s="18"/>
      <c r="E20" s="18"/>
      <c r="F20" s="18"/>
      <c r="G20" s="19"/>
    </row>
    <row r="21" spans="1:7" ht="12.75" customHeight="1">
      <c r="A21" s="20"/>
      <c r="B21" s="18"/>
      <c r="C21" s="18"/>
      <c r="D21" s="18"/>
      <c r="E21" s="18"/>
      <c r="F21" s="18"/>
      <c r="G21" s="19"/>
    </row>
    <row r="22" spans="1:7" ht="12.75" customHeight="1">
      <c r="A22" s="20"/>
      <c r="B22" s="18"/>
      <c r="C22" s="18"/>
      <c r="D22" s="18"/>
      <c r="E22" s="18"/>
      <c r="F22" s="18"/>
      <c r="G22" s="19"/>
    </row>
    <row r="23" spans="1:7" ht="12.75" customHeight="1">
      <c r="A23" s="20"/>
      <c r="B23" s="18"/>
      <c r="C23" s="18"/>
      <c r="D23" s="18"/>
      <c r="E23" s="18"/>
      <c r="F23" s="18"/>
      <c r="G23" s="19"/>
    </row>
    <row r="24" spans="1:7" ht="12.75" customHeight="1">
      <c r="A24" s="20"/>
      <c r="B24" s="18"/>
      <c r="C24" s="18"/>
      <c r="D24" s="18"/>
      <c r="E24" s="18"/>
      <c r="F24" s="18"/>
      <c r="G24" s="19"/>
    </row>
    <row r="25" spans="1:7" ht="12.75" customHeight="1">
      <c r="A25" s="20"/>
      <c r="B25" s="18"/>
      <c r="C25" s="18"/>
      <c r="D25" s="18"/>
      <c r="E25" s="18"/>
      <c r="F25" s="18"/>
      <c r="G25" s="19"/>
    </row>
    <row r="26" spans="1:7" ht="12.75" customHeight="1">
      <c r="A26" s="20"/>
      <c r="B26" s="18"/>
      <c r="C26" s="18"/>
      <c r="D26" s="18"/>
      <c r="E26" s="18"/>
      <c r="F26" s="18"/>
      <c r="G26" s="19"/>
    </row>
    <row r="27" spans="1:7" ht="12.75" customHeight="1">
      <c r="A27" s="20"/>
      <c r="B27" s="18"/>
      <c r="C27" s="18"/>
      <c r="D27" s="18"/>
      <c r="E27" s="18"/>
      <c r="F27" s="18"/>
      <c r="G27" s="19"/>
    </row>
    <row r="28" spans="1:7" ht="12.75" customHeight="1">
      <c r="A28" s="20"/>
      <c r="B28" s="18"/>
      <c r="C28" s="18"/>
      <c r="D28" s="18"/>
      <c r="E28" s="18"/>
      <c r="F28" s="18"/>
      <c r="G28" s="19"/>
    </row>
    <row r="29" spans="1:7" ht="12.75" customHeight="1">
      <c r="A29" s="20"/>
      <c r="B29" s="18"/>
      <c r="C29" s="18"/>
      <c r="D29" s="18"/>
      <c r="E29" s="18"/>
      <c r="F29" s="18"/>
      <c r="G29" s="19"/>
    </row>
    <row r="30" spans="1:7" ht="12.75" customHeight="1">
      <c r="A30" s="20"/>
      <c r="B30" s="18"/>
      <c r="C30" s="18"/>
      <c r="D30" s="18"/>
      <c r="E30" s="18"/>
      <c r="F30" s="18"/>
      <c r="G30" s="19"/>
    </row>
    <row r="31" spans="1:7" ht="12.75" customHeight="1">
      <c r="A31" s="20"/>
      <c r="B31" s="18"/>
      <c r="C31" s="18"/>
      <c r="D31" s="18"/>
      <c r="E31" s="18"/>
      <c r="F31" s="18"/>
      <c r="G31" s="19"/>
    </row>
    <row r="32" spans="1:7" ht="12.75" customHeight="1">
      <c r="A32" s="20"/>
      <c r="B32" s="18"/>
      <c r="C32" s="18"/>
      <c r="D32" s="18"/>
      <c r="E32" s="18"/>
      <c r="F32" s="18"/>
      <c r="G32" s="19"/>
    </row>
    <row r="33" spans="1:7" ht="12.75" customHeight="1">
      <c r="A33" s="20"/>
      <c r="B33" s="18"/>
      <c r="C33" s="18"/>
      <c r="D33" s="18"/>
      <c r="E33" s="18"/>
      <c r="F33" s="18"/>
      <c r="G33" s="19"/>
    </row>
    <row r="34" spans="1:7" ht="12.75" customHeight="1">
      <c r="A34" s="21"/>
      <c r="B34" s="40"/>
      <c r="C34" s="40"/>
      <c r="D34" s="40"/>
      <c r="E34" s="40"/>
      <c r="F34" s="40"/>
      <c r="G34" s="41"/>
    </row>
    <row r="35" spans="1:7" ht="11.25">
      <c r="A35" s="34" t="s">
        <v>46</v>
      </c>
      <c r="G35" s="3"/>
    </row>
  </sheetData>
  <mergeCells count="6">
    <mergeCell ref="A9:A10"/>
    <mergeCell ref="A5:G5"/>
    <mergeCell ref="A1:F1"/>
    <mergeCell ref="A2:G2"/>
    <mergeCell ref="A3:G3"/>
    <mergeCell ref="A4:G4"/>
  </mergeCells>
  <printOptions horizontalCentered="1"/>
  <pageMargins left="0.33" right="0.34" top="0.5905511811023623" bottom="0.3937007874015748" header="0" footer="0.1968503937007874"/>
  <pageSetup horizontalDpi="300" verticalDpi="300" orientation="portrait" paperSize="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7:I97"/>
  <sheetViews>
    <sheetView showGridLines="0" tabSelected="1" zoomScale="90" zoomScaleNormal="90" workbookViewId="0" topLeftCell="A1">
      <selection activeCell="B87" sqref="B87"/>
    </sheetView>
  </sheetViews>
  <sheetFormatPr defaultColWidth="9.140625" defaultRowHeight="12.75"/>
  <cols>
    <col min="1" max="1" width="73.57421875" style="2" customWidth="1"/>
    <col min="2" max="2" width="13.7109375" style="2" customWidth="1"/>
    <col min="3" max="3" width="15.421875" style="5" customWidth="1"/>
    <col min="4" max="4" width="14.140625" style="2" customWidth="1"/>
    <col min="5" max="5" width="11.8515625" style="2" customWidth="1"/>
    <col min="6" max="63" width="15.7109375" style="2" customWidth="1"/>
    <col min="64" max="16384" width="0.9921875" style="2" customWidth="1"/>
  </cols>
  <sheetData>
    <row r="7" spans="1:7" ht="12" customHeight="1">
      <c r="A7" s="333" t="s">
        <v>162</v>
      </c>
      <c r="B7" s="333"/>
      <c r="C7" s="333"/>
      <c r="D7" s="333"/>
      <c r="E7" s="333"/>
      <c r="F7" s="53"/>
      <c r="G7" s="53"/>
    </row>
    <row r="8" spans="1:7" ht="12" customHeight="1">
      <c r="A8" s="333" t="s">
        <v>157</v>
      </c>
      <c r="B8" s="333"/>
      <c r="C8" s="333"/>
      <c r="D8" s="333"/>
      <c r="E8" s="333"/>
      <c r="F8" s="54"/>
      <c r="G8" s="55"/>
    </row>
    <row r="9" spans="1:7" ht="12" customHeight="1">
      <c r="A9" s="334" t="s">
        <v>6</v>
      </c>
      <c r="B9" s="334"/>
      <c r="C9" s="334"/>
      <c r="D9" s="334"/>
      <c r="E9" s="334"/>
      <c r="F9" s="56"/>
      <c r="G9" s="53"/>
    </row>
    <row r="10" spans="1:7" ht="12" customHeight="1">
      <c r="A10" s="334" t="s">
        <v>190</v>
      </c>
      <c r="B10" s="334"/>
      <c r="C10" s="334"/>
      <c r="D10" s="334"/>
      <c r="E10" s="334"/>
      <c r="F10" s="56"/>
      <c r="G10" s="53"/>
    </row>
    <row r="11" spans="1:6" ht="12.75" customHeight="1">
      <c r="A11" s="2" t="s">
        <v>156</v>
      </c>
      <c r="B11" s="57"/>
      <c r="E11" s="100">
        <v>1</v>
      </c>
      <c r="F11" s="1"/>
    </row>
    <row r="12" spans="1:6" ht="11.25">
      <c r="A12" s="58" t="s">
        <v>90</v>
      </c>
      <c r="B12" s="117" t="s">
        <v>154</v>
      </c>
      <c r="C12" s="276"/>
      <c r="D12" s="117" t="s">
        <v>134</v>
      </c>
      <c r="E12" s="118"/>
      <c r="F12" s="1"/>
    </row>
    <row r="13" spans="1:6" ht="10.5" customHeight="1">
      <c r="A13" s="78" t="s">
        <v>124</v>
      </c>
      <c r="B13" s="322" t="s">
        <v>161</v>
      </c>
      <c r="C13" s="323"/>
      <c r="D13" s="90"/>
      <c r="E13" s="91">
        <f>'Anexo I-BALANCO ORCAMENTARIO'!B42</f>
        <v>82758176</v>
      </c>
      <c r="F13" s="1"/>
    </row>
    <row r="14" spans="1:6" ht="10.5" customHeight="1">
      <c r="A14" s="78" t="s">
        <v>125</v>
      </c>
      <c r="B14" s="331" t="s">
        <v>161</v>
      </c>
      <c r="C14" s="332"/>
      <c r="D14" s="90"/>
      <c r="E14" s="91">
        <f>'Anexo I-BALANCO ORCAMENTARIO'!C42</f>
        <v>82758176</v>
      </c>
      <c r="F14" s="1"/>
    </row>
    <row r="15" spans="1:6" ht="10.5" customHeight="1">
      <c r="A15" s="77" t="s">
        <v>91</v>
      </c>
      <c r="B15" s="315">
        <f>'Anexo I-BALANCO ORCAMENTARIO'!E42</f>
        <v>16025850.78</v>
      </c>
      <c r="C15" s="316"/>
      <c r="D15" s="328">
        <f>'Anexo I-BALANCO ORCAMENTARIO'!H42</f>
        <v>79073074.58</v>
      </c>
      <c r="E15" s="329"/>
      <c r="F15" s="1"/>
    </row>
    <row r="16" spans="1:6" ht="10.5" customHeight="1">
      <c r="A16" s="77" t="s">
        <v>126</v>
      </c>
      <c r="B16" s="315"/>
      <c r="C16" s="316"/>
      <c r="D16" s="328"/>
      <c r="E16" s="329"/>
      <c r="F16" s="1"/>
    </row>
    <row r="17" spans="1:6" ht="10.5" customHeight="1">
      <c r="A17" s="79" t="s">
        <v>127</v>
      </c>
      <c r="B17" s="306"/>
      <c r="C17" s="330"/>
      <c r="D17" s="306">
        <v>147293.53</v>
      </c>
      <c r="E17" s="307"/>
      <c r="F17" s="1"/>
    </row>
    <row r="18" spans="1:6" ht="11.25">
      <c r="A18" s="58" t="s">
        <v>92</v>
      </c>
      <c r="B18" s="322" t="s">
        <v>154</v>
      </c>
      <c r="C18" s="323"/>
      <c r="D18" s="308" t="s">
        <v>134</v>
      </c>
      <c r="E18" s="310"/>
      <c r="F18" s="1"/>
    </row>
    <row r="19" spans="1:6" ht="10.5" customHeight="1">
      <c r="A19" s="80" t="s">
        <v>128</v>
      </c>
      <c r="B19" s="324" t="s">
        <v>161</v>
      </c>
      <c r="C19" s="325"/>
      <c r="D19" s="326">
        <f>'Anexo I-BALANCO ORCAMENTARIO'!B61</f>
        <v>82758176</v>
      </c>
      <c r="E19" s="327"/>
      <c r="F19" s="1"/>
    </row>
    <row r="20" spans="1:6" ht="10.5" customHeight="1">
      <c r="A20" s="80" t="s">
        <v>93</v>
      </c>
      <c r="B20" s="320" t="s">
        <v>161</v>
      </c>
      <c r="C20" s="321"/>
      <c r="D20" s="317">
        <f>'Anexo I-BALANCO ORCAMENTARIO'!D61</f>
        <v>88087548.05</v>
      </c>
      <c r="E20" s="318"/>
      <c r="F20" s="1"/>
    </row>
    <row r="21" spans="1:6" ht="10.5" customHeight="1">
      <c r="A21" s="80" t="s">
        <v>94</v>
      </c>
      <c r="B21" s="315">
        <f>'Anexo I-BALANCO ORCAMENTARIO'!E61</f>
        <v>14212125.67</v>
      </c>
      <c r="C21" s="316"/>
      <c r="D21" s="317">
        <f>'Anexo I-BALANCO ORCAMENTARIO'!F61</f>
        <v>79073074.58</v>
      </c>
      <c r="E21" s="318"/>
      <c r="F21" s="1"/>
    </row>
    <row r="22" spans="1:6" ht="10.5" customHeight="1">
      <c r="A22" s="80" t="s">
        <v>95</v>
      </c>
      <c r="B22" s="315">
        <f>'Anexo I-BALANCO ORCAMENTARIO'!G61</f>
        <v>14212125.67</v>
      </c>
      <c r="C22" s="316"/>
      <c r="D22" s="317">
        <f>'Anexo I-BALANCO ORCAMENTARIO'!H59</f>
        <v>79073074.58</v>
      </c>
      <c r="E22" s="318"/>
      <c r="F22" s="1"/>
    </row>
    <row r="23" spans="1:5" ht="10.5" customHeight="1">
      <c r="A23" s="81" t="s">
        <v>129</v>
      </c>
      <c r="B23" s="304">
        <f>B15-B21</f>
        <v>1813725.1099999994</v>
      </c>
      <c r="C23" s="319"/>
      <c r="D23" s="304">
        <v>0</v>
      </c>
      <c r="E23" s="319"/>
    </row>
    <row r="24" spans="1:5" ht="7.5" customHeight="1">
      <c r="A24" s="80"/>
      <c r="B24" s="96"/>
      <c r="C24" s="97"/>
      <c r="D24" s="93"/>
      <c r="E24" s="98"/>
    </row>
    <row r="25" spans="1:5" ht="11.25">
      <c r="A25" s="58" t="s">
        <v>96</v>
      </c>
      <c r="B25" s="308" t="s">
        <v>154</v>
      </c>
      <c r="C25" s="309"/>
      <c r="D25" s="308" t="s">
        <v>134</v>
      </c>
      <c r="E25" s="310"/>
    </row>
    <row r="26" spans="1:5" ht="10.5" customHeight="1">
      <c r="A26" s="77" t="s">
        <v>94</v>
      </c>
      <c r="B26" s="311">
        <f>'Anexo I-BALANCO ORCAMENTARIO'!E61</f>
        <v>14212125.67</v>
      </c>
      <c r="C26" s="312"/>
      <c r="D26" s="313">
        <f>'Anexo I-BALANCO ORCAMENTARIO'!F61</f>
        <v>79073074.58</v>
      </c>
      <c r="E26" s="314"/>
    </row>
    <row r="27" spans="1:5" ht="10.5" customHeight="1">
      <c r="A27" s="79" t="s">
        <v>95</v>
      </c>
      <c r="B27" s="304">
        <f>'Anexo I-BALANCO ORCAMENTARIO'!G61</f>
        <v>14212125.67</v>
      </c>
      <c r="C27" s="305"/>
      <c r="D27" s="306">
        <f>'Anexo I-BALANCO ORCAMENTARIO'!H59</f>
        <v>79073074.58</v>
      </c>
      <c r="E27" s="307"/>
    </row>
    <row r="28" spans="1:4" ht="7.5" customHeight="1">
      <c r="A28" s="80"/>
      <c r="B28" s="80"/>
      <c r="C28" s="32"/>
      <c r="D28" s="32"/>
    </row>
    <row r="29" spans="1:5" ht="11.25">
      <c r="A29" s="72" t="s">
        <v>97</v>
      </c>
      <c r="B29" s="118"/>
      <c r="C29" s="276"/>
      <c r="D29" s="117" t="s">
        <v>155</v>
      </c>
      <c r="E29" s="118"/>
    </row>
    <row r="30" spans="1:5" ht="10.5" customHeight="1">
      <c r="A30" s="82" t="s">
        <v>98</v>
      </c>
      <c r="B30" s="302"/>
      <c r="C30" s="303"/>
      <c r="D30" s="117"/>
      <c r="E30" s="118"/>
    </row>
    <row r="31" spans="1:4" ht="7.5" customHeight="1">
      <c r="A31" s="80"/>
      <c r="B31" s="80"/>
      <c r="C31" s="32"/>
      <c r="D31" s="32"/>
    </row>
    <row r="32" spans="1:5" ht="11.25">
      <c r="A32" s="58" t="s">
        <v>137</v>
      </c>
      <c r="B32" s="117" t="s">
        <v>154</v>
      </c>
      <c r="C32" s="276"/>
      <c r="D32" s="117" t="s">
        <v>134</v>
      </c>
      <c r="E32" s="118"/>
    </row>
    <row r="33" spans="1:5" s="25" customFormat="1" ht="12" customHeight="1">
      <c r="A33" s="65" t="s">
        <v>138</v>
      </c>
      <c r="B33" s="68"/>
      <c r="C33" s="69"/>
      <c r="D33" s="70"/>
      <c r="E33" s="71"/>
    </row>
    <row r="34" spans="1:5" ht="10.5" customHeight="1">
      <c r="A34" s="77" t="s">
        <v>130</v>
      </c>
      <c r="B34" s="106"/>
      <c r="C34" s="107"/>
      <c r="D34" s="300"/>
      <c r="E34" s="301"/>
    </row>
    <row r="35" spans="1:5" ht="10.5" customHeight="1">
      <c r="A35" s="77" t="s">
        <v>131</v>
      </c>
      <c r="B35" s="106"/>
      <c r="C35" s="107"/>
      <c r="D35" s="300"/>
      <c r="E35" s="301"/>
    </row>
    <row r="36" spans="1:5" ht="10.5" customHeight="1">
      <c r="A36" s="77" t="s">
        <v>99</v>
      </c>
      <c r="B36" s="106"/>
      <c r="C36" s="107"/>
      <c r="D36" s="291"/>
      <c r="E36" s="292"/>
    </row>
    <row r="37" spans="1:5" ht="12.75" customHeight="1">
      <c r="A37" s="83" t="s">
        <v>139</v>
      </c>
      <c r="D37" s="298"/>
      <c r="E37" s="115"/>
    </row>
    <row r="38" spans="1:5" ht="10.5" customHeight="1">
      <c r="A38" s="77" t="s">
        <v>140</v>
      </c>
      <c r="B38" s="298"/>
      <c r="C38" s="299"/>
      <c r="D38" s="300"/>
      <c r="E38" s="301"/>
    </row>
    <row r="39" spans="1:5" ht="10.5" customHeight="1">
      <c r="A39" s="77" t="s">
        <v>141</v>
      </c>
      <c r="B39" s="106"/>
      <c r="C39" s="107"/>
      <c r="D39" s="300"/>
      <c r="E39" s="301"/>
    </row>
    <row r="40" spans="1:5" ht="10.5" customHeight="1">
      <c r="A40" s="79" t="s">
        <v>142</v>
      </c>
      <c r="B40" s="289"/>
      <c r="C40" s="290"/>
      <c r="D40" s="274"/>
      <c r="E40" s="275"/>
    </row>
    <row r="41" ht="7.5" customHeight="1">
      <c r="E41" s="1"/>
    </row>
    <row r="42" spans="1:5" ht="32.25" customHeight="1">
      <c r="A42" s="293" t="s">
        <v>100</v>
      </c>
      <c r="B42" s="59" t="s">
        <v>101</v>
      </c>
      <c r="C42" s="7" t="s">
        <v>147</v>
      </c>
      <c r="D42" s="294" t="s">
        <v>102</v>
      </c>
      <c r="E42" s="295"/>
    </row>
    <row r="43" spans="1:5" ht="15" customHeight="1">
      <c r="A43" s="285"/>
      <c r="B43" s="60"/>
      <c r="C43" s="60"/>
      <c r="D43" s="296"/>
      <c r="E43" s="297"/>
    </row>
    <row r="44" spans="1:5" ht="10.5" customHeight="1">
      <c r="A44" s="77" t="s">
        <v>103</v>
      </c>
      <c r="B44" s="77"/>
      <c r="C44" s="31"/>
      <c r="D44" s="110"/>
      <c r="E44" s="111"/>
    </row>
    <row r="45" spans="1:5" ht="10.5" customHeight="1">
      <c r="A45" s="79" t="s">
        <v>104</v>
      </c>
      <c r="B45" s="79"/>
      <c r="C45" s="89"/>
      <c r="D45" s="283"/>
      <c r="E45" s="284"/>
    </row>
    <row r="46" ht="7.5" customHeight="1"/>
    <row r="47" spans="1:5" ht="21" customHeight="1">
      <c r="A47" s="58" t="s">
        <v>105</v>
      </c>
      <c r="B47" s="24" t="s">
        <v>106</v>
      </c>
      <c r="C47" s="61" t="s">
        <v>171</v>
      </c>
      <c r="D47" s="61" t="s">
        <v>172</v>
      </c>
      <c r="E47" s="23" t="s">
        <v>107</v>
      </c>
    </row>
    <row r="48" spans="1:5" ht="11.25">
      <c r="A48" s="67" t="s">
        <v>170</v>
      </c>
      <c r="B48" s="101"/>
      <c r="C48" s="102"/>
      <c r="D48" s="102"/>
      <c r="E48" s="103"/>
    </row>
    <row r="49" spans="1:5" ht="11.25">
      <c r="A49" s="66" t="s">
        <v>108</v>
      </c>
      <c r="B49" s="92"/>
      <c r="C49" s="104"/>
      <c r="D49" s="104"/>
      <c r="E49" s="105"/>
    </row>
    <row r="50" spans="1:5" ht="10.5" customHeight="1">
      <c r="A50" s="75" t="s">
        <v>132</v>
      </c>
      <c r="B50" s="92">
        <v>142.8</v>
      </c>
      <c r="C50" s="104">
        <v>0</v>
      </c>
      <c r="D50" s="104">
        <f>'Anexo IX - RP PODER E ORGAO'!E20</f>
        <v>142.8</v>
      </c>
      <c r="E50" s="105">
        <f>B50-C50-D50</f>
        <v>0</v>
      </c>
    </row>
    <row r="51" spans="1:5" ht="11.25">
      <c r="A51" s="66" t="s">
        <v>109</v>
      </c>
      <c r="B51" s="92"/>
      <c r="C51" s="104"/>
      <c r="D51" s="104"/>
      <c r="E51" s="105"/>
    </row>
    <row r="52" spans="1:5" ht="10.5" customHeight="1">
      <c r="A52" s="75" t="s">
        <v>132</v>
      </c>
      <c r="B52" s="92">
        <v>2108051.24</v>
      </c>
      <c r="C52" s="104">
        <f>'Anexo IX - RP PODER E ORGAO'!H23</f>
        <v>269671.22000000003</v>
      </c>
      <c r="D52" s="104">
        <f>'Anexo IX - RP PODER E ORGAO'!I23</f>
        <v>1838380.02</v>
      </c>
      <c r="E52" s="105">
        <f>B52-C52-D52</f>
        <v>0</v>
      </c>
    </row>
    <row r="53" spans="1:5" ht="11.25">
      <c r="A53" s="12" t="s">
        <v>1</v>
      </c>
      <c r="B53" s="99">
        <f>SUM(B50+B52)</f>
        <v>2108194.04</v>
      </c>
      <c r="C53" s="99">
        <f>SUM(C50+C52)</f>
        <v>269671.22000000003</v>
      </c>
      <c r="D53" s="95">
        <f>SUM(D50+D52)</f>
        <v>1838522.82</v>
      </c>
      <c r="E53" s="94">
        <f>SUM(E50+E52)</f>
        <v>0</v>
      </c>
    </row>
    <row r="54" ht="7.5" customHeight="1">
      <c r="F54" s="1"/>
    </row>
    <row r="55" spans="1:6" ht="11.25" customHeight="1">
      <c r="A55" s="273" t="s">
        <v>136</v>
      </c>
      <c r="B55" s="35" t="s">
        <v>149</v>
      </c>
      <c r="C55" s="117" t="s">
        <v>110</v>
      </c>
      <c r="D55" s="118"/>
      <c r="E55" s="118"/>
      <c r="F55" s="1"/>
    </row>
    <row r="56" spans="1:6" ht="21" customHeight="1">
      <c r="A56" s="285"/>
      <c r="B56" s="29" t="s">
        <v>153</v>
      </c>
      <c r="C56" s="60" t="s">
        <v>111</v>
      </c>
      <c r="D56" s="277" t="s">
        <v>112</v>
      </c>
      <c r="E56" s="278"/>
      <c r="F56" s="1"/>
    </row>
    <row r="57" spans="1:6" ht="10.5" customHeight="1">
      <c r="A57" s="84" t="s">
        <v>151</v>
      </c>
      <c r="B57" s="84"/>
      <c r="C57" s="62" t="s">
        <v>152</v>
      </c>
      <c r="D57" s="279"/>
      <c r="E57" s="280"/>
      <c r="F57" s="1"/>
    </row>
    <row r="58" spans="1:6" ht="10.5" customHeight="1">
      <c r="A58" s="84" t="s">
        <v>113</v>
      </c>
      <c r="B58" s="84"/>
      <c r="C58" s="62">
        <v>0.6</v>
      </c>
      <c r="D58" s="281"/>
      <c r="E58" s="282"/>
      <c r="F58" s="1"/>
    </row>
    <row r="59" spans="1:6" ht="10.5" customHeight="1">
      <c r="A59" s="85" t="s">
        <v>114</v>
      </c>
      <c r="B59" s="85"/>
      <c r="C59" s="63">
        <v>0.6</v>
      </c>
      <c r="D59" s="108"/>
      <c r="E59" s="109"/>
      <c r="F59" s="1"/>
    </row>
    <row r="60" spans="1:6" ht="7.5" customHeight="1">
      <c r="A60" s="86"/>
      <c r="B60" s="86"/>
      <c r="C60" s="73"/>
      <c r="D60" s="74"/>
      <c r="E60" s="74"/>
      <c r="F60" s="1"/>
    </row>
    <row r="61" spans="1:6" ht="9.75" customHeight="1">
      <c r="A61" s="52" t="s">
        <v>150</v>
      </c>
      <c r="B61" s="117" t="s">
        <v>116</v>
      </c>
      <c r="C61" s="276"/>
      <c r="D61" s="117" t="s">
        <v>117</v>
      </c>
      <c r="E61" s="118"/>
      <c r="F61" s="1"/>
    </row>
    <row r="62" spans="1:6" ht="11.25">
      <c r="A62" s="87" t="s">
        <v>118</v>
      </c>
      <c r="B62" s="272"/>
      <c r="C62" s="273"/>
      <c r="D62" s="110"/>
      <c r="E62" s="111"/>
      <c r="F62" s="1"/>
    </row>
    <row r="63" spans="1:6" ht="11.25">
      <c r="A63" s="85" t="s">
        <v>119</v>
      </c>
      <c r="B63" s="112"/>
      <c r="C63" s="113"/>
      <c r="D63" s="270"/>
      <c r="E63" s="271"/>
      <c r="F63" s="1"/>
    </row>
    <row r="64" ht="7.5" customHeight="1">
      <c r="F64" s="1"/>
    </row>
    <row r="65" spans="1:6" ht="20.25" customHeight="1">
      <c r="A65" s="58" t="s">
        <v>143</v>
      </c>
      <c r="B65" s="6" t="s">
        <v>144</v>
      </c>
      <c r="C65" s="42" t="s">
        <v>145</v>
      </c>
      <c r="D65" s="76" t="s">
        <v>133</v>
      </c>
      <c r="E65" s="22" t="s">
        <v>120</v>
      </c>
      <c r="F65" s="1"/>
    </row>
    <row r="66" spans="1:6" ht="10.5" customHeight="1">
      <c r="A66" s="65" t="s">
        <v>138</v>
      </c>
      <c r="B66" s="9"/>
      <c r="C66" s="39"/>
      <c r="D66" s="9"/>
      <c r="E66" s="30"/>
      <c r="F66" s="1"/>
    </row>
    <row r="67" spans="1:6" ht="10.5" customHeight="1">
      <c r="A67" s="77" t="s">
        <v>130</v>
      </c>
      <c r="B67" s="14"/>
      <c r="C67" s="4"/>
      <c r="D67" s="14"/>
      <c r="E67" s="10"/>
      <c r="F67" s="1"/>
    </row>
    <row r="68" spans="1:6" ht="10.5" customHeight="1">
      <c r="A68" s="77" t="s">
        <v>131</v>
      </c>
      <c r="B68" s="14"/>
      <c r="C68" s="4"/>
      <c r="D68" s="14"/>
      <c r="E68" s="10"/>
      <c r="F68" s="1"/>
    </row>
    <row r="69" spans="1:6" ht="10.5" customHeight="1">
      <c r="A69" s="77" t="s">
        <v>99</v>
      </c>
      <c r="B69" s="14"/>
      <c r="C69" s="4"/>
      <c r="D69" s="14"/>
      <c r="E69" s="10"/>
      <c r="F69" s="1"/>
    </row>
    <row r="70" spans="1:6" ht="10.5" customHeight="1">
      <c r="A70" s="83" t="s">
        <v>139</v>
      </c>
      <c r="B70" s="14"/>
      <c r="C70" s="4"/>
      <c r="D70" s="14"/>
      <c r="E70" s="10"/>
      <c r="F70" s="1"/>
    </row>
    <row r="71" spans="1:6" ht="10.5" customHeight="1">
      <c r="A71" s="77" t="s">
        <v>140</v>
      </c>
      <c r="B71" s="14"/>
      <c r="C71" s="4"/>
      <c r="D71" s="14"/>
      <c r="E71" s="10"/>
      <c r="F71" s="1"/>
    </row>
    <row r="72" spans="1:6" ht="10.5" customHeight="1">
      <c r="A72" s="77" t="s">
        <v>141</v>
      </c>
      <c r="B72" s="14"/>
      <c r="C72" s="4"/>
      <c r="D72" s="14"/>
      <c r="E72" s="10"/>
      <c r="F72" s="1"/>
    </row>
    <row r="73" spans="1:6" ht="10.5" customHeight="1">
      <c r="A73" s="79" t="s">
        <v>142</v>
      </c>
      <c r="B73" s="15"/>
      <c r="C73" s="33"/>
      <c r="D73" s="15"/>
      <c r="E73" s="11"/>
      <c r="F73" s="1"/>
    </row>
    <row r="74" spans="1:6" ht="6.75" customHeight="1">
      <c r="A74" s="81"/>
      <c r="B74" s="17"/>
      <c r="C74" s="32"/>
      <c r="D74" s="1"/>
      <c r="E74" s="1"/>
      <c r="F74" s="1"/>
    </row>
    <row r="75" spans="1:6" ht="12" customHeight="1">
      <c r="A75" s="58" t="s">
        <v>121</v>
      </c>
      <c r="B75" s="117" t="s">
        <v>116</v>
      </c>
      <c r="C75" s="276"/>
      <c r="D75" s="117" t="s">
        <v>117</v>
      </c>
      <c r="E75" s="118"/>
      <c r="F75" s="1"/>
    </row>
    <row r="76" spans="1:6" ht="10.5" customHeight="1">
      <c r="A76" s="84" t="s">
        <v>122</v>
      </c>
      <c r="B76" s="279"/>
      <c r="C76" s="286"/>
      <c r="D76" s="287"/>
      <c r="E76" s="288"/>
      <c r="F76" s="1"/>
    </row>
    <row r="77" spans="1:6" ht="10.5" customHeight="1">
      <c r="A77" s="85" t="s">
        <v>123</v>
      </c>
      <c r="B77" s="289"/>
      <c r="C77" s="290"/>
      <c r="D77" s="274"/>
      <c r="E77" s="275"/>
      <c r="F77" s="1"/>
    </row>
    <row r="78" spans="1:6" ht="9" customHeight="1">
      <c r="A78" s="81"/>
      <c r="B78" s="17"/>
      <c r="F78" s="1"/>
    </row>
    <row r="79" spans="1:6" ht="11.25">
      <c r="A79" s="273" t="s">
        <v>80</v>
      </c>
      <c r="B79" s="35" t="s">
        <v>149</v>
      </c>
      <c r="C79" s="117" t="s">
        <v>115</v>
      </c>
      <c r="D79" s="118"/>
      <c r="E79" s="118"/>
      <c r="F79" s="1"/>
    </row>
    <row r="80" spans="1:6" ht="21" customHeight="1">
      <c r="A80" s="285"/>
      <c r="B80" s="29" t="s">
        <v>146</v>
      </c>
      <c r="C80" s="60" t="s">
        <v>111</v>
      </c>
      <c r="D80" s="117" t="s">
        <v>148</v>
      </c>
      <c r="E80" s="118"/>
      <c r="F80" s="1"/>
    </row>
    <row r="81" spans="1:6" ht="10.5" customHeight="1">
      <c r="A81" s="88" t="s">
        <v>135</v>
      </c>
      <c r="B81" s="88"/>
      <c r="C81" s="64"/>
      <c r="D81" s="119"/>
      <c r="E81" s="120"/>
      <c r="F81" s="1"/>
    </row>
    <row r="82" spans="1:6" ht="11.25">
      <c r="A82" s="50" t="s">
        <v>173</v>
      </c>
      <c r="F82" s="1"/>
    </row>
    <row r="95" spans="1:9" ht="12.75">
      <c r="A95" s="124" t="s">
        <v>174</v>
      </c>
      <c r="B95" s="241" t="s">
        <v>191</v>
      </c>
      <c r="D95" s="122" t="s">
        <v>176</v>
      </c>
      <c r="E95" s="210"/>
      <c r="F95" s="210"/>
      <c r="G95" s="210"/>
      <c r="I95" s="210"/>
    </row>
    <row r="96" spans="1:9" ht="12.75">
      <c r="A96" s="124" t="s">
        <v>177</v>
      </c>
      <c r="B96" s="241" t="s">
        <v>178</v>
      </c>
      <c r="D96" s="122" t="s">
        <v>179</v>
      </c>
      <c r="E96" s="210"/>
      <c r="F96" s="210"/>
      <c r="G96" s="210"/>
      <c r="I96" s="210"/>
    </row>
    <row r="97" spans="1:9" ht="12.75">
      <c r="A97" s="212" t="s">
        <v>180</v>
      </c>
      <c r="B97" s="210"/>
      <c r="C97" s="213"/>
      <c r="D97" s="122" t="s">
        <v>181</v>
      </c>
      <c r="E97" s="210"/>
      <c r="F97" s="210"/>
      <c r="G97" s="210"/>
      <c r="I97" s="210"/>
    </row>
  </sheetData>
  <mergeCells count="78">
    <mergeCell ref="A7:E7"/>
    <mergeCell ref="A8:E8"/>
    <mergeCell ref="A9:E9"/>
    <mergeCell ref="A10:E10"/>
    <mergeCell ref="B12:C12"/>
    <mergeCell ref="D12:E12"/>
    <mergeCell ref="B15:C15"/>
    <mergeCell ref="D15:E15"/>
    <mergeCell ref="B13:C13"/>
    <mergeCell ref="B14:C14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5:C25"/>
    <mergeCell ref="D25:E25"/>
    <mergeCell ref="B26:C26"/>
    <mergeCell ref="D26:E26"/>
    <mergeCell ref="B27:C27"/>
    <mergeCell ref="D27:E27"/>
    <mergeCell ref="B29:C29"/>
    <mergeCell ref="D29:E29"/>
    <mergeCell ref="B30:C30"/>
    <mergeCell ref="D30:E30"/>
    <mergeCell ref="B32:C32"/>
    <mergeCell ref="D32:E32"/>
    <mergeCell ref="B40:C40"/>
    <mergeCell ref="B34:C34"/>
    <mergeCell ref="D34:E34"/>
    <mergeCell ref="B35:C35"/>
    <mergeCell ref="D35:E35"/>
    <mergeCell ref="D77:E77"/>
    <mergeCell ref="B36:C36"/>
    <mergeCell ref="D36:E36"/>
    <mergeCell ref="A42:A43"/>
    <mergeCell ref="D42:E42"/>
    <mergeCell ref="D43:E43"/>
    <mergeCell ref="B38:C38"/>
    <mergeCell ref="D37:E37"/>
    <mergeCell ref="D38:E38"/>
    <mergeCell ref="D39:E39"/>
    <mergeCell ref="D45:E45"/>
    <mergeCell ref="A79:A80"/>
    <mergeCell ref="C79:E79"/>
    <mergeCell ref="A55:A56"/>
    <mergeCell ref="C55:E55"/>
    <mergeCell ref="B75:C75"/>
    <mergeCell ref="D75:E75"/>
    <mergeCell ref="B76:C76"/>
    <mergeCell ref="D76:E76"/>
    <mergeCell ref="B77:C77"/>
    <mergeCell ref="B61:C61"/>
    <mergeCell ref="D61:E61"/>
    <mergeCell ref="D56:E56"/>
    <mergeCell ref="D57:E57"/>
    <mergeCell ref="D58:E58"/>
    <mergeCell ref="D80:E80"/>
    <mergeCell ref="D81:E81"/>
    <mergeCell ref="B39:C39"/>
    <mergeCell ref="D59:E59"/>
    <mergeCell ref="D44:E44"/>
    <mergeCell ref="B63:C63"/>
    <mergeCell ref="D63:E63"/>
    <mergeCell ref="B62:C62"/>
    <mergeCell ref="D62:E62"/>
    <mergeCell ref="D40:E40"/>
  </mergeCells>
  <printOptions horizontalCentered="1"/>
  <pageMargins left="0.7874015748031497" right="0.7874015748031497" top="0.3937007874015748" bottom="0.3937007874015748" header="0.31496062992125984" footer="0.31496062992125984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Rede Integrada</dc:creator>
  <cp:keywords/>
  <dc:description/>
  <cp:lastModifiedBy>coordfin</cp:lastModifiedBy>
  <cp:lastPrinted>2007-01-29T11:57:52Z</cp:lastPrinted>
  <dcterms:created xsi:type="dcterms:W3CDTF">1997-06-17T20:01:54Z</dcterms:created>
  <dcterms:modified xsi:type="dcterms:W3CDTF">2007-01-29T12:06:43Z</dcterms:modified>
  <cp:category/>
  <cp:version/>
  <cp:contentType/>
  <cp:contentStatus/>
</cp:coreProperties>
</file>