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10" yWindow="795" windowWidth="10650" windowHeight="6540" tabRatio="842" firstSheet="2" activeTab="4"/>
  </bookViews>
  <sheets>
    <sheet name="Anexo I - Pessoal" sheetId="1" r:id="rId1"/>
    <sheet name="Anexo V - Disponibilidade" sheetId="2" r:id="rId2"/>
    <sheet name="Anexo VI - Restos a Pagar" sheetId="3" r:id="rId3"/>
    <sheet name="Anexo VII - Serv de Terceiros" sheetId="4" r:id="rId4"/>
    <sheet name="Anexo VIII - Limites" sheetId="5" r:id="rId5"/>
  </sheets>
  <definedNames>
    <definedName name="_xlnm.Print_Area" localSheetId="2">'Anexo VI - Restos a Pagar'!$A$1:$F$52</definedName>
    <definedName name="_xlnm.Print_Area" localSheetId="3">'Anexo VII - Serv de Terceiros'!$A$1:$D$41</definedName>
    <definedName name="_xlnm.Print_Area" localSheetId="4">'Anexo VIII - Limites'!$A$1:$C$56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'Anexo I - Pessoal'!#REF!,'Anexo I - Pessoal'!#REF!</definedName>
    <definedName name="Planilha_1ÁreaTotal" localSheetId="3">#REF!,#REF!</definedName>
    <definedName name="Planilha_1ÁreaTotal" localSheetId="4">#REF!,#REF!</definedName>
    <definedName name="Planilha_1ÁreaTotal">#REF!,#REF!</definedName>
    <definedName name="Planilha_1CabGráfico" localSheetId="0">'Anexo I - Pessoal'!#REF!</definedName>
    <definedName name="Planilha_1CabGráfico" localSheetId="3">#REF!</definedName>
    <definedName name="Planilha_1CabGráfico" localSheetId="4">#REF!</definedName>
    <definedName name="Planilha_1CabGráfico">#REF!</definedName>
    <definedName name="Planilha_1TítCols" localSheetId="0">'Anexo I - Pessoal'!#REF!,'Anexo I - Pessoal'!#REF!</definedName>
    <definedName name="Planilha_1TítCols" localSheetId="3">#REF!,#REF!</definedName>
    <definedName name="Planilha_1TítCols" localSheetId="4">#REF!,#REF!</definedName>
    <definedName name="Planilha_1TítCols">#REF!,#REF!</definedName>
    <definedName name="Planilha_1TítLins" localSheetId="0">'Anexo I - Pessoal'!#REF!</definedName>
    <definedName name="Planilha_1TítLins" localSheetId="3">#REF!</definedName>
    <definedName name="Planilha_1TítLins" localSheetId="4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<sst xmlns="http://schemas.openxmlformats.org/spreadsheetml/2006/main" count="208" uniqueCount="138">
  <si>
    <t>RELATÓRIO DE GESTÃO FISCAL</t>
  </si>
  <si>
    <t>R$ Milhares</t>
  </si>
  <si>
    <t>Pessoal Ativo</t>
  </si>
  <si>
    <t>Pessoal Inativo e Pensionistas</t>
  </si>
  <si>
    <t>(-) Despesas de Exercícios Anteriores</t>
  </si>
  <si>
    <t>RECEITA CORRENTE LÍQUIDA - RCL</t>
  </si>
  <si>
    <t>ESPECIFICAÇÃO</t>
  </si>
  <si>
    <t>Aplicações Financeiras</t>
  </si>
  <si>
    <t>Limite</t>
  </si>
  <si>
    <t>OPERAÇÕES DE CRÉDITO</t>
  </si>
  <si>
    <t>VALOR</t>
  </si>
  <si>
    <t xml:space="preserve"> ATIVO DISPONÍVEL</t>
  </si>
  <si>
    <t>Disponibilidade Financeira</t>
  </si>
  <si>
    <t>Caixa</t>
  </si>
  <si>
    <t>Outras Obrigações Financeiras</t>
  </si>
  <si>
    <t>Conta Movimento</t>
  </si>
  <si>
    <t>SUBTOTAL</t>
  </si>
  <si>
    <t>TOTAL</t>
  </si>
  <si>
    <t>DEMONSTRATIVO DA DISPONIBILIDADE DE CAIXA</t>
  </si>
  <si>
    <t>ATIVO</t>
  </si>
  <si>
    <t>PASSIVO</t>
  </si>
  <si>
    <t>ORÇAMENTOS FISCAL E DA SEGURIDADE SOCIAL</t>
  </si>
  <si>
    <t>RESTOS A PAGAR</t>
  </si>
  <si>
    <t>Inscritos</t>
  </si>
  <si>
    <t>Processados</t>
  </si>
  <si>
    <t>Não Inscritos por Insuficiência Financeira</t>
  </si>
  <si>
    <t>Não Processados</t>
  </si>
  <si>
    <t>DEMONSTRATIVO DOS RESTOS A PAGAR</t>
  </si>
  <si>
    <t xml:space="preserve">ÓRGÃO </t>
  </si>
  <si>
    <t>Exercícios</t>
  </si>
  <si>
    <t>Serviços de Consultorias</t>
  </si>
  <si>
    <t>Outros Serviços de Terceiros - Pessoa Física</t>
  </si>
  <si>
    <t>Locação de Mão-de-Obra</t>
  </si>
  <si>
    <t>Arrendamento Mercantil</t>
  </si>
  <si>
    <t>Outros Serviços de Terceiros - Pessoa Jurídica</t>
  </si>
  <si>
    <t>Bancos</t>
  </si>
  <si>
    <t>LRF, art. 55, inciso I, alínea "a" - Anexo I</t>
  </si>
  <si>
    <t>Nota:</t>
  </si>
  <si>
    <t xml:space="preserve"> LRF, art. 55, Inciso III, alínea "a" -  Anexo V</t>
  </si>
  <si>
    <t xml:space="preserve"> LRF, art. 55, inciso III, alínea "b" - Anexo VI</t>
  </si>
  <si>
    <t xml:space="preserve">Exercícios Anteriores </t>
  </si>
  <si>
    <t>OBRIGAÇÕES FINANCEIRAS</t>
  </si>
  <si>
    <t xml:space="preserve"> LRF, art. 72 - Anexo VII</t>
  </si>
  <si>
    <t>% SOBRE A RCL</t>
  </si>
  <si>
    <t>SERVIÇOS DE TERCEIROS</t>
  </si>
  <si>
    <t>LRF, art. 54 - Anexo VIII</t>
  </si>
  <si>
    <t>DEMONSTRATIVO DOS LIMITES</t>
  </si>
  <si>
    <t>Limite Prudencial  (§ único, art. 22 da LRF)</t>
  </si>
  <si>
    <t xml:space="preserve">Limite Permitido (art. 71 da LRF) </t>
  </si>
  <si>
    <t>Limite Legal (incisos I, II e III, art. 20 da LRF)</t>
  </si>
  <si>
    <t>Dívida Consolidada Líquida</t>
  </si>
  <si>
    <t xml:space="preserve">DEMONSTRATIVO DA DESPESA COM PESSOAL </t>
  </si>
  <si>
    <t>Do Exercício</t>
  </si>
  <si>
    <t>Limite Definido por Resolução do Senado Federal</t>
  </si>
  <si>
    <t xml:space="preserve">DÍVIDA </t>
  </si>
  <si>
    <t>DESPESA LÍQUIDA COM PESSOAL  (I)</t>
  </si>
  <si>
    <t>Despesas não Computadas  (art. 19, § 1º da LRF)</t>
  </si>
  <si>
    <t>(-) Inativos com Recursos Vinculados</t>
  </si>
  <si>
    <t>TOTAL DA DESPESA LÍQUIDA COM PESSOAL  (I + II)</t>
  </si>
  <si>
    <t>DESPESA COM PESSOAL</t>
  </si>
  <si>
    <t>Total da Despesa Líquida com Pessoal nos 12 Últimos Meses</t>
  </si>
  <si>
    <t xml:space="preserve">DEMONSTRATIVO DA DESPESA COM SERVIÇOS DE TERCEIROS </t>
  </si>
  <si>
    <t>DESPESA COM SERVIÇOS DE TERCEIROS</t>
  </si>
  <si>
    <t>TOTAL DA DESPESA COM SERVIÇOS DE TERCEIROS</t>
  </si>
  <si>
    <t>% do TOTAL DA DESPESA COM SERVIÇOS DE TERCEIROS sobre a RCL</t>
  </si>
  <si>
    <t>Total da Despesa com Serviços de Terceiros</t>
  </si>
  <si>
    <t>Limite, Calculado com Base no Exercício de 1999, do Total da Despesa com Serviços de Terceiros  (art. 72 da LRF)</t>
  </si>
  <si>
    <t>Total das Garantias</t>
  </si>
  <si>
    <t>GARANTIAS DE VALORES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</si>
  <si>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</si>
  <si>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</si>
  <si>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</si>
  <si>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Definido p/ Senado Federal para Op. de Crédito por Antec. da Receita</t>
  </si>
  <si>
    <t>Outras Disponibilidades Financeiras</t>
  </si>
  <si>
    <t>Restos a Pagar Processados</t>
  </si>
  <si>
    <t xml:space="preserve">Do Exercicio                </t>
  </si>
  <si>
    <t xml:space="preserve">De Exercícios Anteriores         </t>
  </si>
  <si>
    <t>Contas Vinculadas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</si>
  <si>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</si>
  <si>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</si>
  <si>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</si>
  <si>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 xml:space="preserve">DÉFICIT </t>
  </si>
  <si>
    <t xml:space="preserve">SUPERÁVIT  </t>
  </si>
  <si>
    <t>SUFICIÊNCIA APÓS A INSCRIÇÃO EM RESTOS A PAGAR NÃO PROCESSADOS (IV) = (II - III)</t>
  </si>
  <si>
    <t>INSUFICIÊNCIA ANTES DA INSCRIÇÃO EM RESTOS A PAGAR NÃO PROCESSADOS (V)</t>
  </si>
  <si>
    <t>SUFICIÊNCIA ANTES DA INSCRIÇÃO EM RESTOS A PAGAR NÃO PROCESSADOS (VI)</t>
  </si>
  <si>
    <t>FIXAÇÃO OU ALTERAÇÃO DE REMUNERAÇÃO OU SUBSÍDIO POR LEI ESPECÍFICA E REVISÃO GERAL ANUAL (inciso X, art. 37 da CF)</t>
  </si>
  <si>
    <t>(-) Decorrentes de Decisão Judicial</t>
  </si>
  <si>
    <t>DESPESA LIQUIDADA</t>
  </si>
  <si>
    <t>(-) Indenizações por Demissão e Incentivos à Demissão Voluntária</t>
  </si>
  <si>
    <t>(-) Convocação Extraordinária (inciso II, § 6º, art. 57 da CF)</t>
  </si>
  <si>
    <t>RECEITA CORRENTE LÍQUIDA - RCL (III)</t>
  </si>
  <si>
    <t>% do TOTAL DA DESPESA LÍQUIDA COM PESSOAL sobre a RCL (IV) = (I+II) / ((III)</t>
  </si>
  <si>
    <t>% da FIXAÇÃO OU ALTERAÇÃO DE REMUNERAÇÃO OU SUBSÍDIO POR LEI ESPECÍFICA E REVISÃO GERAL ANUAL sobre a RCL (V)</t>
  </si>
  <si>
    <t>Depósitos</t>
  </si>
  <si>
    <t>Regime Previdenciário</t>
  </si>
  <si>
    <t>Suficiência antes da Inscrição em Restos a Pagar Não Processados</t>
  </si>
  <si>
    <t>DESTINAÇÃO DE RECURSOS</t>
  </si>
  <si>
    <t>OUTRAS DESPESAS DE PESSOAL DECORRENTES DE CONTRATOS DE TERCEIRIZAÇÃO  (art. 18, § 1º da LRF)  (II)</t>
  </si>
  <si>
    <t>Total da Despesa Líquida com Pessoal nos 12 Últimos Meses, deduzido o aumento previsto no inciso X, art. 37 da CF</t>
  </si>
  <si>
    <t>SUFICIÊNCIA ANTES DA INSCRIÇÃO EM RESTOS A PAGAR NÃO PROCESSADOS</t>
  </si>
  <si>
    <t>INSCRIÇÃO EM RESTOS A PAGAR NÃO PROCESSADOS</t>
  </si>
  <si>
    <t>Valor Apurado nos Demonstrativos respectivos</t>
  </si>
  <si>
    <t>TRIBUNAL DE JUSTIÇA DO ESTADO DO ACRE</t>
  </si>
  <si>
    <t>COORDENADORIA DE FINANÇAS</t>
  </si>
  <si>
    <t xml:space="preserve">FONTE: Balancete Orçamentario da Despesa/TJ e Demonstrativo da Receita Corrente Liquida da Sec. Exec. da Sec. Finanças e G. Pública do Estado.  </t>
  </si>
  <si>
    <t>LIMITE LEGAL (incisos I, II e III, art. 20 da LRF) - 6%</t>
  </si>
  <si>
    <t>LIMITE PRUDENCIAL  (§ único, art. 22 da LRF) - 5,70%</t>
  </si>
  <si>
    <t xml:space="preserve"> </t>
  </si>
  <si>
    <t>Des. Ciro Facundo de Almeida                             NuriaMerched de Oliveira Guerreiro                                Francisco das Chagas Rocha</t>
  </si>
  <si>
    <t xml:space="preserve">         Presidente/TJ                                                    Coordenadora de Finanças                                              Tec. em Contabilidade</t>
  </si>
  <si>
    <t>Tribunal de Justiça do Estado do Acre</t>
  </si>
  <si>
    <t>FONTE: Balancete Orçamentario das Despesas e Balancete de Verificação dos Lançamentos Contabeis e Extrato Bancario</t>
  </si>
  <si>
    <t>FONTE: Balancete de Verificação dos Lançamentos Contabeis/TJAC</t>
  </si>
  <si>
    <t>Pessoal e Encargos</t>
  </si>
  <si>
    <t>Outras Despesas Correntes</t>
  </si>
  <si>
    <t>Investimentos</t>
  </si>
  <si>
    <t>DESPESAS DE CAPITAL</t>
  </si>
  <si>
    <t>DESPESAS CORRENTES</t>
  </si>
  <si>
    <t>FONTE: Balancete Orcamentario e Balancete de Verificação dos Lançamentos Contabeis/TJAC</t>
  </si>
  <si>
    <t xml:space="preserve">         Presidente/TJ                                                    Coordenadora de Finanças                                                Tec. em Contabilidade</t>
  </si>
  <si>
    <t xml:space="preserve">                                                                                                                                                                             CRC/AC nº. 000488/O-0</t>
  </si>
  <si>
    <t xml:space="preserve">Des. Ciro Facundo de Almeida                             NuriaMerched de Oliveira Guerreiro                                </t>
  </si>
  <si>
    <t>Francisco das Chagas Rocha</t>
  </si>
  <si>
    <t xml:space="preserve">         Presidente/TJ                                                    Coordenadora de Finanças                                              </t>
  </si>
  <si>
    <t>Tec. em Contabilidad</t>
  </si>
  <si>
    <t xml:space="preserve">                                                                                                                                              </t>
  </si>
  <si>
    <t>CRC/AC nº. 000488/O-0</t>
  </si>
  <si>
    <t xml:space="preserve">                                                                                                                                                                        </t>
  </si>
  <si>
    <t xml:space="preserve">                        </t>
  </si>
  <si>
    <t>Janeiro/2004 a Dezembro/2004</t>
  </si>
  <si>
    <t>01/2004 a 12/2004</t>
  </si>
  <si>
    <t>INSCRIÇÃO EM RESTOS A PAGAR NÃO PROCESSADOS DO REGIME PREVIDENCIÁRIO (VII)</t>
  </si>
  <si>
    <t xml:space="preserve">LIMITE PERMITIDO (art. 71 da LRF) </t>
  </si>
  <si>
    <t xml:space="preserve">    CRC/AC nº. 000488/O-0</t>
  </si>
  <si>
    <t xml:space="preserve">                                                                                                                                                                          CRC/AC nº. 000488/O-0</t>
  </si>
  <si>
    <t xml:space="preserve">                                                                                                                                                                            CRC/AC nº. 000488/O-0</t>
  </si>
  <si>
    <t>TOTAL DA DESPESA LÍQUIDA COM PESSOAL, deduzido o aumento previsto no inciso X, art. 37 da CF - (4,18%) = (IV) - (V)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</si>
</sst>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#,##0.0000_);\(#,##0.0000\)"/>
    <numFmt numFmtId="208" formatCode="#,##0.00000_);\(#,##0.00000\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</numFmts>
  <fonts count="1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7" fontId="1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 vertical="center"/>
    </xf>
    <xf numFmtId="37" fontId="1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2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/>
    </xf>
    <xf numFmtId="37" fontId="1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 horizontal="right"/>
    </xf>
    <xf numFmtId="37" fontId="1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37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 horizontal="left" indent="1"/>
    </xf>
    <xf numFmtId="37" fontId="1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left" vertical="center"/>
    </xf>
    <xf numFmtId="37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7" fontId="0" fillId="0" borderId="0" xfId="0" applyNumberFormat="1" applyFont="1" applyAlignment="1">
      <alignment/>
    </xf>
    <xf numFmtId="0" fontId="3" fillId="0" borderId="9" xfId="0" applyFont="1" applyBorder="1" applyAlignment="1">
      <alignment horizontal="justify"/>
    </xf>
    <xf numFmtId="37" fontId="3" fillId="0" borderId="0" xfId="0" applyNumberFormat="1" applyFont="1" applyAlignment="1">
      <alignment/>
    </xf>
    <xf numFmtId="0" fontId="2" fillId="0" borderId="3" xfId="0" applyFont="1" applyBorder="1" applyAlignment="1">
      <alignment horizontal="left" indent="1"/>
    </xf>
    <xf numFmtId="183" fontId="1" fillId="0" borderId="5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183" fontId="1" fillId="0" borderId="2" xfId="0" applyNumberFormat="1" applyFont="1" applyBorder="1" applyAlignment="1">
      <alignment horizontal="center" wrapText="1"/>
    </xf>
    <xf numFmtId="37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37" fontId="1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indent="1"/>
    </xf>
    <xf numFmtId="49" fontId="3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37" fontId="10" fillId="0" borderId="6" xfId="0" applyNumberFormat="1" applyFont="1" applyBorder="1" applyAlignment="1">
      <alignment horizontal="right" vertical="center"/>
    </xf>
    <xf numFmtId="37" fontId="10" fillId="0" borderId="2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7" fontId="10" fillId="0" borderId="12" xfId="0" applyNumberFormat="1" applyFont="1" applyBorder="1" applyAlignment="1">
      <alignment horizontal="right" vertical="center"/>
    </xf>
    <xf numFmtId="37" fontId="10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left" vertical="center"/>
    </xf>
    <xf numFmtId="37" fontId="10" fillId="0" borderId="8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37" fontId="10" fillId="0" borderId="14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indent="1"/>
    </xf>
    <xf numFmtId="49" fontId="10" fillId="0" borderId="7" xfId="0" applyNumberFormat="1" applyFont="1" applyBorder="1" applyAlignment="1">
      <alignment horizontal="left" vertical="center" indent="1"/>
    </xf>
    <xf numFmtId="37" fontId="10" fillId="0" borderId="8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 indent="2"/>
    </xf>
    <xf numFmtId="37" fontId="10" fillId="0" borderId="7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left" indent="2"/>
    </xf>
    <xf numFmtId="49" fontId="10" fillId="0" borderId="0" xfId="0" applyNumberFormat="1" applyFont="1" applyBorder="1" applyAlignment="1">
      <alignment horizontal="left" vertical="center" indent="3"/>
    </xf>
    <xf numFmtId="37" fontId="10" fillId="0" borderId="8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 vertical="center" wrapText="1" indent="3"/>
    </xf>
    <xf numFmtId="49" fontId="10" fillId="0" borderId="0" xfId="0" applyNumberFormat="1" applyFont="1" applyBorder="1" applyAlignment="1">
      <alignment horizontal="left" vertical="center" wrapText="1" indent="3"/>
    </xf>
    <xf numFmtId="49" fontId="11" fillId="0" borderId="0" xfId="0" applyNumberFormat="1" applyFont="1" applyAlignment="1">
      <alignment horizontal="left" indent="1"/>
    </xf>
    <xf numFmtId="37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10" fillId="0" borderId="1" xfId="0" applyNumberFormat="1" applyFont="1" applyBorder="1" applyAlignment="1">
      <alignment horizontal="right" vertical="center"/>
    </xf>
    <xf numFmtId="37" fontId="10" fillId="0" borderId="1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7" fontId="1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left" indent="2"/>
    </xf>
    <xf numFmtId="49" fontId="13" fillId="0" borderId="0" xfId="0" applyNumberFormat="1" applyFont="1" applyBorder="1" applyAlignment="1">
      <alignment horizontal="left" indent="3"/>
    </xf>
    <xf numFmtId="49" fontId="13" fillId="0" borderId="0" xfId="0" applyNumberFormat="1" applyFont="1" applyAlignment="1">
      <alignment horizontal="left" indent="3"/>
    </xf>
    <xf numFmtId="49" fontId="13" fillId="0" borderId="0" xfId="0" applyNumberFormat="1" applyFont="1" applyBorder="1" applyAlignment="1">
      <alignment horizontal="left" indent="1"/>
    </xf>
    <xf numFmtId="49" fontId="9" fillId="0" borderId="1" xfId="0" applyNumberFormat="1" applyFont="1" applyBorder="1" applyAlignment="1">
      <alignment horizontal="justify" vertical="center"/>
    </xf>
    <xf numFmtId="39" fontId="10" fillId="0" borderId="2" xfId="0" applyNumberFormat="1" applyFont="1" applyBorder="1" applyAlignment="1">
      <alignment/>
    </xf>
    <xf numFmtId="49" fontId="9" fillId="0" borderId="1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49" fontId="9" fillId="0" borderId="1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 indent="1"/>
    </xf>
    <xf numFmtId="191" fontId="10" fillId="0" borderId="8" xfId="20" applyNumberFormat="1" applyFont="1" applyBorder="1" applyAlignment="1">
      <alignment horizontal="right"/>
    </xf>
    <xf numFmtId="191" fontId="10" fillId="0" borderId="8" xfId="20" applyNumberFormat="1" applyFont="1" applyBorder="1" applyAlignment="1">
      <alignment horizontal="left" indent="1"/>
    </xf>
    <xf numFmtId="191" fontId="10" fillId="0" borderId="2" xfId="20" applyNumberFormat="1" applyFont="1" applyBorder="1" applyAlignment="1">
      <alignment/>
    </xf>
    <xf numFmtId="37" fontId="10" fillId="0" borderId="2" xfId="0" applyNumberFormat="1" applyFont="1" applyBorder="1" applyAlignment="1">
      <alignment/>
    </xf>
    <xf numFmtId="191" fontId="10" fillId="0" borderId="8" xfId="20" applyNumberFormat="1" applyFont="1" applyBorder="1" applyAlignment="1">
      <alignment horizontal="left" indent="2"/>
    </xf>
    <xf numFmtId="37" fontId="9" fillId="0" borderId="7" xfId="0" applyNumberFormat="1" applyFont="1" applyBorder="1" applyAlignment="1">
      <alignment horizontal="right" vertical="center"/>
    </xf>
    <xf numFmtId="37" fontId="9" fillId="0" borderId="8" xfId="0" applyNumberFormat="1" applyFont="1" applyBorder="1" applyAlignment="1">
      <alignment horizontal="right" vertical="center"/>
    </xf>
    <xf numFmtId="39" fontId="1" fillId="0" borderId="5" xfId="0" applyNumberFormat="1" applyFont="1" applyBorder="1" applyAlignment="1">
      <alignment/>
    </xf>
    <xf numFmtId="39" fontId="1" fillId="0" borderId="8" xfId="0" applyNumberFormat="1" applyFont="1" applyBorder="1" applyAlignment="1">
      <alignment/>
    </xf>
    <xf numFmtId="49" fontId="10" fillId="0" borderId="0" xfId="0" applyNumberFormat="1" applyFont="1" applyAlignment="1">
      <alignment horizontal="left"/>
    </xf>
    <xf numFmtId="43" fontId="1" fillId="0" borderId="8" xfId="20" applyFont="1" applyBorder="1" applyAlignment="1">
      <alignment/>
    </xf>
    <xf numFmtId="43" fontId="1" fillId="0" borderId="2" xfId="20" applyFont="1" applyBorder="1" applyAlignment="1">
      <alignment/>
    </xf>
    <xf numFmtId="43" fontId="1" fillId="0" borderId="1" xfId="20" applyFont="1" applyBorder="1" applyAlignment="1">
      <alignment vertical="center"/>
    </xf>
    <xf numFmtId="43" fontId="1" fillId="0" borderId="1" xfId="20" applyFont="1" applyBorder="1" applyAlignment="1">
      <alignment horizontal="center" vertical="center"/>
    </xf>
    <xf numFmtId="43" fontId="1" fillId="0" borderId="8" xfId="20" applyNumberFormat="1" applyFont="1" applyBorder="1" applyAlignment="1">
      <alignment/>
    </xf>
    <xf numFmtId="43" fontId="1" fillId="0" borderId="2" xfId="20" applyNumberFormat="1" applyFont="1" applyBorder="1" applyAlignment="1">
      <alignment/>
    </xf>
    <xf numFmtId="37" fontId="1" fillId="0" borderId="5" xfId="0" applyNumberFormat="1" applyFont="1" applyBorder="1" applyAlignment="1">
      <alignment horizontal="right" vertical="center"/>
    </xf>
    <xf numFmtId="43" fontId="1" fillId="0" borderId="2" xfId="20" applyNumberFormat="1" applyFont="1" applyBorder="1" applyAlignment="1">
      <alignment vertical="center"/>
    </xf>
    <xf numFmtId="37" fontId="9" fillId="0" borderId="8" xfId="0" applyNumberFormat="1" applyFont="1" applyBorder="1" applyAlignment="1">
      <alignment vertical="center"/>
    </xf>
    <xf numFmtId="37" fontId="9" fillId="0" borderId="14" xfId="0" applyNumberFormat="1" applyFont="1" applyBorder="1" applyAlignment="1">
      <alignment horizontal="right" vertical="center"/>
    </xf>
    <xf numFmtId="37" fontId="14" fillId="0" borderId="8" xfId="0" applyNumberFormat="1" applyFont="1" applyBorder="1" applyAlignment="1">
      <alignment/>
    </xf>
    <xf numFmtId="37" fontId="9" fillId="0" borderId="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37" fontId="10" fillId="0" borderId="0" xfId="0" applyNumberFormat="1" applyFont="1" applyBorder="1" applyAlignment="1">
      <alignment horizontal="right" vertical="center"/>
    </xf>
    <xf numFmtId="37" fontId="10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37" fontId="9" fillId="0" borderId="6" xfId="0" applyNumberFormat="1" applyFont="1" applyBorder="1" applyAlignment="1">
      <alignment horizontal="right" vertical="center"/>
    </xf>
    <xf numFmtId="191" fontId="10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left" indent="1"/>
    </xf>
    <xf numFmtId="191" fontId="15" fillId="0" borderId="2" xfId="20" applyNumberFormat="1" applyFont="1" applyBorder="1" applyAlignment="1">
      <alignment/>
    </xf>
    <xf numFmtId="37" fontId="10" fillId="0" borderId="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37" fontId="10" fillId="0" borderId="8" xfId="0" applyNumberFormat="1" applyFont="1" applyBorder="1" applyAlignment="1">
      <alignment/>
    </xf>
    <xf numFmtId="0" fontId="13" fillId="0" borderId="0" xfId="0" applyFont="1" applyAlignment="1">
      <alignment/>
    </xf>
    <xf numFmtId="43" fontId="1" fillId="0" borderId="6" xfId="20" applyNumberFormat="1" applyFont="1" applyBorder="1" applyAlignment="1">
      <alignment vertical="center"/>
    </xf>
    <xf numFmtId="37" fontId="9" fillId="0" borderId="14" xfId="0" applyNumberFormat="1" applyFont="1" applyBorder="1" applyAlignment="1">
      <alignment vertical="center"/>
    </xf>
    <xf numFmtId="37" fontId="9" fillId="0" borderId="5" xfId="0" applyNumberFormat="1" applyFont="1" applyBorder="1" applyAlignment="1">
      <alignment vertical="center"/>
    </xf>
    <xf numFmtId="37" fontId="10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 horizontal="left" vertical="center"/>
    </xf>
    <xf numFmtId="37" fontId="10" fillId="0" borderId="13" xfId="0" applyNumberFormat="1" applyFont="1" applyBorder="1" applyAlignment="1">
      <alignment vertical="center"/>
    </xf>
    <xf numFmtId="37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1" fillId="0" borderId="12" xfId="20" applyNumberFormat="1" applyFont="1" applyBorder="1" applyAlignment="1">
      <alignment horizontal="center" vertical="center"/>
    </xf>
    <xf numFmtId="43" fontId="1" fillId="0" borderId="11" xfId="2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</xdr:row>
      <xdr:rowOff>19050</xdr:rowOff>
    </xdr:from>
    <xdr:to>
      <xdr:col>0</xdr:col>
      <xdr:colOff>3295650</xdr:colOff>
      <xdr:row>5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1925"/>
          <a:ext cx="657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2057400</xdr:colOff>
      <xdr:row>38</xdr:row>
      <xdr:rowOff>9525</xdr:rowOff>
    </xdr:from>
    <xdr:to>
      <xdr:col>0</xdr:col>
      <xdr:colOff>3819525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57400" y="7134225"/>
          <a:ext cx="1762125" cy="7810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Unicode MS"/>
              <a:cs typeface="Arial Unicode MS"/>
            </a:rPr>
            <a:t>Original Assinado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104775</xdr:rowOff>
    </xdr:from>
    <xdr:to>
      <xdr:col>2</xdr:col>
      <xdr:colOff>371475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5250"/>
          <a:ext cx="657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142875</xdr:colOff>
      <xdr:row>41</xdr:row>
      <xdr:rowOff>95250</xdr:rowOff>
    </xdr:from>
    <xdr:to>
      <xdr:col>2</xdr:col>
      <xdr:colOff>923925</xdr:colOff>
      <xdr:row>45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200275" y="7724775"/>
          <a:ext cx="1762125" cy="704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Unicode MS"/>
              <a:cs typeface="Arial Unicode MS"/>
            </a:rPr>
            <a:t>Original Assinado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114300</xdr:rowOff>
    </xdr:from>
    <xdr:to>
      <xdr:col>2</xdr:col>
      <xdr:colOff>209550</xdr:colOff>
      <xdr:row>4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4300"/>
          <a:ext cx="65722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523875</xdr:colOff>
      <xdr:row>39</xdr:row>
      <xdr:rowOff>123825</xdr:rowOff>
    </xdr:from>
    <xdr:to>
      <xdr:col>4</xdr:col>
      <xdr:colOff>0</xdr:colOff>
      <xdr:row>45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886075" y="6905625"/>
          <a:ext cx="1762125" cy="704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Unicode MS"/>
              <a:cs typeface="Arial Unicode MS"/>
            </a:rPr>
            <a:t>Original Assinado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</xdr:row>
      <xdr:rowOff>19050</xdr:rowOff>
    </xdr:from>
    <xdr:to>
      <xdr:col>1</xdr:col>
      <xdr:colOff>142875</xdr:colOff>
      <xdr:row>5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1450"/>
          <a:ext cx="6572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2457450</xdr:colOff>
      <xdr:row>28</xdr:row>
      <xdr:rowOff>123825</xdr:rowOff>
    </xdr:from>
    <xdr:to>
      <xdr:col>1</xdr:col>
      <xdr:colOff>1066800</xdr:colOff>
      <xdr:row>33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57450" y="4857750"/>
          <a:ext cx="1762125" cy="704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Unicode MS"/>
              <a:cs typeface="Arial Unicode MS"/>
            </a:rPr>
            <a:t>Original Assinado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2657475</xdr:colOff>
      <xdr:row>1</xdr:row>
      <xdr:rowOff>19050</xdr:rowOff>
    </xdr:from>
    <xdr:to>
      <xdr:col>1</xdr:col>
      <xdr:colOff>161925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0975"/>
          <a:ext cx="657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"/>
  <dimension ref="A4:IR48"/>
  <sheetViews>
    <sheetView showGridLines="0" workbookViewId="0" topLeftCell="A25">
      <selection activeCell="E36" sqref="E36"/>
    </sheetView>
  </sheetViews>
  <sheetFormatPr defaultColWidth="13.140625" defaultRowHeight="12.75"/>
  <cols>
    <col min="1" max="1" width="72.00390625" style="60" bestFit="1" customWidth="1"/>
    <col min="2" max="2" width="16.57421875" style="61" customWidth="1"/>
    <col min="3" max="3" width="0.5625" style="62" hidden="1" customWidth="1"/>
    <col min="4" max="4" width="12.7109375" style="63" customWidth="1"/>
    <col min="5" max="16384" width="13.140625" style="63" customWidth="1"/>
  </cols>
  <sheetData>
    <row r="4" ht="12" customHeight="1">
      <c r="A4" s="104"/>
    </row>
    <row r="6" spans="1:2" ht="11.25">
      <c r="A6" s="167" t="s">
        <v>103</v>
      </c>
      <c r="B6" s="167"/>
    </row>
    <row r="7" spans="1:2" ht="11.25">
      <c r="A7" s="164" t="s">
        <v>104</v>
      </c>
      <c r="B7" s="164"/>
    </row>
    <row r="8" spans="1:3" s="61" customFormat="1" ht="11.25">
      <c r="A8" s="164" t="s">
        <v>0</v>
      </c>
      <c r="B8" s="164"/>
      <c r="C8" s="64"/>
    </row>
    <row r="9" spans="1:3" s="66" customFormat="1" ht="10.5">
      <c r="A9" s="168" t="s">
        <v>51</v>
      </c>
      <c r="B9" s="168"/>
      <c r="C9" s="65"/>
    </row>
    <row r="10" spans="1:3" s="66" customFormat="1" ht="11.25">
      <c r="A10" s="164" t="s">
        <v>21</v>
      </c>
      <c r="B10" s="164"/>
      <c r="C10" s="65"/>
    </row>
    <row r="11" spans="1:4" s="66" customFormat="1" ht="11.25">
      <c r="A11" s="164" t="s">
        <v>130</v>
      </c>
      <c r="B11" s="164"/>
      <c r="C11" s="103"/>
      <c r="D11" s="103"/>
    </row>
    <row r="12" ht="11.25">
      <c r="B12" s="105"/>
    </row>
    <row r="13" spans="1:2" ht="16.5" customHeight="1">
      <c r="A13" s="60" t="s">
        <v>36</v>
      </c>
      <c r="B13" s="106" t="s">
        <v>1</v>
      </c>
    </row>
    <row r="14" spans="1:2" ht="12.75" customHeight="1">
      <c r="A14" s="165" t="s">
        <v>59</v>
      </c>
      <c r="B14" s="118" t="s">
        <v>88</v>
      </c>
    </row>
    <row r="15" spans="1:2" ht="12.75" customHeight="1">
      <c r="A15" s="166"/>
      <c r="B15" s="147" t="s">
        <v>131</v>
      </c>
    </row>
    <row r="16" spans="1:2" ht="12.75" customHeight="1">
      <c r="A16" s="119" t="s">
        <v>55</v>
      </c>
      <c r="B16" s="121">
        <f>B17+B18-B19</f>
        <v>47876.540179999996</v>
      </c>
    </row>
    <row r="17" spans="1:2" ht="12.75" customHeight="1">
      <c r="A17" s="107" t="s">
        <v>2</v>
      </c>
      <c r="B17" s="121">
        <f>44430190.97/1000</f>
        <v>44430.190969999996</v>
      </c>
    </row>
    <row r="18" spans="1:2" ht="12.75" customHeight="1">
      <c r="A18" s="107" t="s">
        <v>3</v>
      </c>
      <c r="B18" s="121">
        <f>9294650.39/1000</f>
        <v>9294.65039</v>
      </c>
    </row>
    <row r="19" spans="1:252" ht="12.75" customHeight="1">
      <c r="A19" s="107" t="s">
        <v>56</v>
      </c>
      <c r="B19" s="125">
        <f>SUM(B20:B24)</f>
        <v>5848.30118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</row>
    <row r="20" spans="1:2" ht="12.75" customHeight="1">
      <c r="A20" s="108" t="s">
        <v>89</v>
      </c>
      <c r="B20" s="121">
        <f>8924.19/1000</f>
        <v>8.924190000000001</v>
      </c>
    </row>
    <row r="21" spans="1:2" ht="12.75" customHeight="1">
      <c r="A21" s="108" t="s">
        <v>87</v>
      </c>
      <c r="B21" s="121">
        <f>672008.59/1000</f>
        <v>672.0085899999999</v>
      </c>
    </row>
    <row r="22" spans="1:2" ht="12.75" customHeight="1">
      <c r="A22" s="108" t="s">
        <v>4</v>
      </c>
      <c r="B22" s="122">
        <f>1895362.97/1000</f>
        <v>1895.36297</v>
      </c>
    </row>
    <row r="23" spans="1:2" ht="12.75" customHeight="1">
      <c r="A23" s="109" t="s">
        <v>57</v>
      </c>
      <c r="B23" s="121">
        <f>3272005.43/1000</f>
        <v>3272.00543</v>
      </c>
    </row>
    <row r="24" spans="1:2" ht="12.75" customHeight="1" hidden="1">
      <c r="A24" s="109" t="s">
        <v>90</v>
      </c>
      <c r="B24" s="121"/>
    </row>
    <row r="25" spans="1:2" ht="12.75" customHeight="1">
      <c r="A25" s="119" t="s">
        <v>98</v>
      </c>
      <c r="B25" s="122">
        <f>440360.6/1000</f>
        <v>440.3606</v>
      </c>
    </row>
    <row r="26" spans="1:2" ht="9" customHeight="1">
      <c r="A26" s="110"/>
      <c r="B26" s="122"/>
    </row>
    <row r="27" spans="1:2" ht="24.75" customHeight="1">
      <c r="A27" s="111" t="s">
        <v>58</v>
      </c>
      <c r="B27" s="123">
        <f>B16+B25</f>
        <v>48316.900779999996</v>
      </c>
    </row>
    <row r="28" spans="1:2" ht="24.75" customHeight="1">
      <c r="A28" s="113" t="s">
        <v>91</v>
      </c>
      <c r="B28" s="149">
        <f>1156659577.32/1000</f>
        <v>1156659.57732</v>
      </c>
    </row>
    <row r="29" spans="1:2" ht="24.75" customHeight="1">
      <c r="A29" s="113" t="s">
        <v>92</v>
      </c>
      <c r="B29" s="112">
        <f>B27/B28*100</f>
        <v>4.177279272778866</v>
      </c>
    </row>
    <row r="30" spans="1:2" ht="24.75" customHeight="1">
      <c r="A30" s="114" t="s">
        <v>106</v>
      </c>
      <c r="B30" s="149">
        <f>B28*6%</f>
        <v>69399.5746392</v>
      </c>
    </row>
    <row r="31" spans="1:2" ht="24.75" customHeight="1">
      <c r="A31" s="113" t="s">
        <v>107</v>
      </c>
      <c r="B31" s="149">
        <f>B30*95%</f>
        <v>65929.59590724</v>
      </c>
    </row>
    <row r="32" spans="1:2" ht="12" customHeight="1">
      <c r="A32" s="113"/>
      <c r="B32" s="115"/>
    </row>
    <row r="33" spans="1:2" ht="24.75" customHeight="1">
      <c r="A33" s="116" t="s">
        <v>86</v>
      </c>
      <c r="B33" s="112"/>
    </row>
    <row r="34" spans="1:2" ht="24.75" customHeight="1">
      <c r="A34" s="116" t="s">
        <v>93</v>
      </c>
      <c r="B34" s="112"/>
    </row>
    <row r="35" spans="1:2" ht="24.75" customHeight="1">
      <c r="A35" s="116" t="s">
        <v>137</v>
      </c>
      <c r="B35" s="124">
        <f>B27</f>
        <v>48316.900779999996</v>
      </c>
    </row>
    <row r="36" spans="1:2" ht="24.75" customHeight="1">
      <c r="A36" s="113" t="s">
        <v>133</v>
      </c>
      <c r="B36" s="151"/>
    </row>
    <row r="37" ht="11.25">
      <c r="A37" s="117" t="s">
        <v>105</v>
      </c>
    </row>
    <row r="38" ht="11.25">
      <c r="A38" s="60" t="s">
        <v>37</v>
      </c>
    </row>
    <row r="46" ht="11.25">
      <c r="A46" s="130" t="s">
        <v>109</v>
      </c>
    </row>
    <row r="47" ht="11.25">
      <c r="A47" s="130" t="s">
        <v>110</v>
      </c>
    </row>
    <row r="48" ht="11.25">
      <c r="A48" s="60" t="s">
        <v>136</v>
      </c>
    </row>
  </sheetData>
  <mergeCells count="7">
    <mergeCell ref="A10:B10"/>
    <mergeCell ref="A14:A15"/>
    <mergeCell ref="A11:B11"/>
    <mergeCell ref="A6:B6"/>
    <mergeCell ref="A7:B7"/>
    <mergeCell ref="A8:B8"/>
    <mergeCell ref="A9:B9"/>
  </mergeCells>
  <printOptions/>
  <pageMargins left="0.5905511811023623" right="0.5905511811023623" top="0.5905511811023623" bottom="0.3937007874015748" header="0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53"/>
  <sheetViews>
    <sheetView showGridLines="0" workbookViewId="0" topLeftCell="A1">
      <selection activeCell="C46" sqref="C46"/>
    </sheetView>
  </sheetViews>
  <sheetFormatPr defaultColWidth="9.140625" defaultRowHeight="12.75"/>
  <cols>
    <col min="1" max="1" width="30.8515625" style="63" customWidth="1"/>
    <col min="2" max="2" width="14.7109375" style="63" customWidth="1"/>
    <col min="3" max="3" width="34.8515625" style="63" bestFit="1" customWidth="1"/>
    <col min="4" max="4" width="14.7109375" style="63" customWidth="1"/>
    <col min="5" max="5" width="12.421875" style="62" customWidth="1"/>
    <col min="6" max="16384" width="9.140625" style="63" customWidth="1"/>
  </cols>
  <sheetData>
    <row r="4" ht="11.25" customHeight="1">
      <c r="A4" s="59"/>
    </row>
    <row r="5" spans="1:4" ht="11.25">
      <c r="A5" s="60"/>
      <c r="B5" s="60"/>
      <c r="C5" s="61"/>
      <c r="D5" s="60"/>
    </row>
    <row r="6" spans="1:5" ht="11.25">
      <c r="A6" s="169" t="s">
        <v>103</v>
      </c>
      <c r="B6" s="169"/>
      <c r="C6" s="169"/>
      <c r="D6" s="169"/>
      <c r="E6" s="75"/>
    </row>
    <row r="7" spans="1:4" ht="11.25" customHeight="1">
      <c r="A7" s="164" t="s">
        <v>104</v>
      </c>
      <c r="B7" s="164"/>
      <c r="C7" s="164"/>
      <c r="D7" s="164"/>
    </row>
    <row r="8" spans="1:5" s="61" customFormat="1" ht="11.25">
      <c r="A8" s="164" t="s">
        <v>0</v>
      </c>
      <c r="B8" s="164"/>
      <c r="C8" s="164"/>
      <c r="D8" s="164"/>
      <c r="E8" s="64"/>
    </row>
    <row r="9" spans="1:5" s="66" customFormat="1" ht="10.5">
      <c r="A9" s="168" t="s">
        <v>18</v>
      </c>
      <c r="B9" s="168"/>
      <c r="C9" s="168"/>
      <c r="D9" s="168"/>
      <c r="E9" s="65"/>
    </row>
    <row r="10" spans="1:5" s="66" customFormat="1" ht="11.25">
      <c r="A10" s="164" t="s">
        <v>21</v>
      </c>
      <c r="B10" s="164"/>
      <c r="C10" s="164"/>
      <c r="D10" s="164"/>
      <c r="E10" s="65"/>
    </row>
    <row r="11" spans="1:5" s="66" customFormat="1" ht="11.25">
      <c r="A11" s="164" t="s">
        <v>130</v>
      </c>
      <c r="B11" s="164"/>
      <c r="C11" s="164"/>
      <c r="D11" s="164"/>
      <c r="E11" s="65"/>
    </row>
    <row r="12" spans="1:4" ht="13.5" customHeight="1">
      <c r="A12" s="78" t="s">
        <v>108</v>
      </c>
      <c r="B12" s="78"/>
      <c r="C12" s="78"/>
      <c r="D12" s="78"/>
    </row>
    <row r="13" spans="1:4" ht="15" customHeight="1">
      <c r="A13" s="61" t="s">
        <v>38</v>
      </c>
      <c r="B13" s="61"/>
      <c r="C13" s="61"/>
      <c r="D13" s="67" t="s">
        <v>1</v>
      </c>
    </row>
    <row r="14" spans="1:4" ht="21.75" customHeight="1">
      <c r="A14" s="68" t="s">
        <v>19</v>
      </c>
      <c r="B14" s="69" t="s">
        <v>10</v>
      </c>
      <c r="C14" s="68" t="s">
        <v>20</v>
      </c>
      <c r="D14" s="70" t="s">
        <v>10</v>
      </c>
    </row>
    <row r="15" spans="1:4" ht="11.25">
      <c r="A15" s="79" t="s">
        <v>11</v>
      </c>
      <c r="B15" s="127">
        <f>B16+B22</f>
        <v>4282.81782</v>
      </c>
      <c r="C15" s="81" t="s">
        <v>41</v>
      </c>
      <c r="D15" s="140">
        <f>D16+D17+D20</f>
        <v>621.6165900000001</v>
      </c>
    </row>
    <row r="16" spans="1:4" ht="12.75" customHeight="1">
      <c r="A16" s="83" t="s">
        <v>12</v>
      </c>
      <c r="B16" s="127">
        <f>SUM(B17:B18)</f>
        <v>4282.81782</v>
      </c>
      <c r="C16" s="84" t="s">
        <v>94</v>
      </c>
      <c r="D16" s="85">
        <f>443473.28/1000</f>
        <v>443.47328000000005</v>
      </c>
    </row>
    <row r="17" spans="1:4" ht="11.25">
      <c r="A17" s="86" t="s">
        <v>13</v>
      </c>
      <c r="B17" s="87"/>
      <c r="C17" s="83" t="s">
        <v>74</v>
      </c>
      <c r="D17" s="139">
        <f>SUM(D18:D20)</f>
        <v>178.14330999999999</v>
      </c>
    </row>
    <row r="18" spans="1:4" ht="12.75" customHeight="1">
      <c r="A18" s="86" t="s">
        <v>35</v>
      </c>
      <c r="B18" s="126">
        <f>SUM(B19:B24)</f>
        <v>4282.81782</v>
      </c>
      <c r="C18" s="88" t="s">
        <v>75</v>
      </c>
      <c r="D18" s="155">
        <f>178143.31/1000</f>
        <v>178.14330999999999</v>
      </c>
    </row>
    <row r="19" spans="1:4" ht="11.25">
      <c r="A19" s="89" t="s">
        <v>15</v>
      </c>
      <c r="B19" s="87">
        <f>3369875.06/1000</f>
        <v>3369.87506</v>
      </c>
      <c r="C19" s="88" t="s">
        <v>76</v>
      </c>
      <c r="D19" s="85"/>
    </row>
    <row r="20" spans="1:4" ht="11.25">
      <c r="A20" s="89" t="s">
        <v>77</v>
      </c>
      <c r="B20" s="87"/>
      <c r="C20" s="83" t="s">
        <v>14</v>
      </c>
      <c r="D20" s="90"/>
    </row>
    <row r="21" spans="1:4" ht="11.25">
      <c r="A21" s="89" t="s">
        <v>7</v>
      </c>
      <c r="B21" s="87">
        <f>912942.76/1000</f>
        <v>912.94276</v>
      </c>
      <c r="C21" s="93"/>
      <c r="D21" s="85"/>
    </row>
    <row r="22" spans="1:4" ht="11.25">
      <c r="A22" s="86" t="s">
        <v>73</v>
      </c>
      <c r="B22" s="87"/>
      <c r="C22" s="93"/>
      <c r="D22" s="85"/>
    </row>
    <row r="23" spans="1:4" ht="11.25">
      <c r="A23" s="91"/>
      <c r="B23" s="87"/>
      <c r="C23" s="93"/>
      <c r="D23" s="85"/>
    </row>
    <row r="24" spans="1:4" ht="11.25">
      <c r="A24" s="92"/>
      <c r="B24" s="87"/>
      <c r="C24" s="93"/>
      <c r="D24" s="85"/>
    </row>
    <row r="25" spans="1:4" ht="21.75" customHeight="1">
      <c r="A25" s="71" t="s">
        <v>16</v>
      </c>
      <c r="B25" s="148">
        <f>B16</f>
        <v>4282.81782</v>
      </c>
      <c r="C25" s="71" t="s">
        <v>16</v>
      </c>
      <c r="D25" s="142">
        <f>D17+D16</f>
        <v>621.6165900000001</v>
      </c>
    </row>
    <row r="26" spans="1:4" ht="16.5">
      <c r="A26" s="99" t="s">
        <v>78</v>
      </c>
      <c r="B26" s="76"/>
      <c r="C26" s="100" t="s">
        <v>79</v>
      </c>
      <c r="D26" s="73">
        <f>B25-D25</f>
        <v>3661.20123</v>
      </c>
    </row>
    <row r="27" spans="1:4" ht="21.75" customHeight="1">
      <c r="A27" s="71" t="s">
        <v>17</v>
      </c>
      <c r="B27" s="148">
        <f>B25+B26</f>
        <v>4282.81782</v>
      </c>
      <c r="C27" s="71" t="s">
        <v>17</v>
      </c>
      <c r="D27" s="158">
        <f>D25+D26</f>
        <v>4282.81782</v>
      </c>
    </row>
    <row r="28" spans="1:4" ht="19.5" customHeight="1">
      <c r="A28" s="71" t="s">
        <v>80</v>
      </c>
      <c r="B28" s="77"/>
      <c r="C28" s="71"/>
      <c r="D28" s="160">
        <f>2730111.6/1000</f>
        <v>2730.1116</v>
      </c>
    </row>
    <row r="29" spans="1:4" ht="19.5" customHeight="1">
      <c r="A29" s="71" t="s">
        <v>83</v>
      </c>
      <c r="B29" s="77"/>
      <c r="C29" s="71"/>
      <c r="D29" s="159">
        <f>IF(D26-D28&lt;&gt;0,D26-D28,"")</f>
        <v>931.0896299999999</v>
      </c>
    </row>
    <row r="30" spans="1:4" ht="21.75" customHeight="1">
      <c r="A30" s="71"/>
      <c r="B30" s="97"/>
      <c r="C30" s="71"/>
      <c r="D30" s="98"/>
    </row>
    <row r="31" spans="1:4" ht="21.75" customHeight="1">
      <c r="A31" s="68" t="s">
        <v>19</v>
      </c>
      <c r="B31" s="69" t="s">
        <v>10</v>
      </c>
      <c r="C31" s="68" t="s">
        <v>20</v>
      </c>
      <c r="D31" s="70" t="s">
        <v>10</v>
      </c>
    </row>
    <row r="32" spans="1:4" ht="11.25">
      <c r="A32" s="79" t="s">
        <v>11</v>
      </c>
      <c r="B32" s="80"/>
      <c r="C32" s="81" t="s">
        <v>41</v>
      </c>
      <c r="D32" s="82"/>
    </row>
    <row r="33" spans="1:4" ht="12.75" customHeight="1">
      <c r="A33" s="83" t="s">
        <v>95</v>
      </c>
      <c r="B33" s="80"/>
      <c r="C33" s="84" t="s">
        <v>95</v>
      </c>
      <c r="D33" s="85"/>
    </row>
    <row r="34" spans="1:4" ht="20.25" customHeight="1">
      <c r="A34" s="99" t="s">
        <v>84</v>
      </c>
      <c r="B34" s="76"/>
      <c r="C34" s="100" t="s">
        <v>85</v>
      </c>
      <c r="D34" s="73"/>
    </row>
    <row r="35" spans="1:4" ht="21.75" customHeight="1">
      <c r="A35" s="71" t="s">
        <v>17</v>
      </c>
      <c r="B35" s="72"/>
      <c r="C35" s="71" t="s">
        <v>17</v>
      </c>
      <c r="D35" s="73"/>
    </row>
    <row r="36" spans="1:4" ht="19.5" customHeight="1">
      <c r="A36" s="71" t="s">
        <v>132</v>
      </c>
      <c r="B36" s="77"/>
      <c r="C36" s="71"/>
      <c r="D36" s="73"/>
    </row>
    <row r="37" spans="1:4" ht="21.75" customHeight="1">
      <c r="A37" s="153"/>
      <c r="B37" s="97"/>
      <c r="C37" s="71"/>
      <c r="D37" s="162"/>
    </row>
    <row r="38" spans="1:4" ht="19.5" customHeight="1">
      <c r="A38" s="154" t="s">
        <v>81</v>
      </c>
      <c r="B38" s="152">
        <f>IF(SUM(B26,D28,B34,D36)&gt;SUM(D26,D34),SUM(B26,D28,B34,D36)-SUM(D26,D34),"")</f>
      </c>
      <c r="C38" s="161" t="s">
        <v>82</v>
      </c>
      <c r="D38" s="163">
        <f>IF(SUM(D26,D34)&gt;SUM(B26,D28,B34,D36),SUM(D26,D34)-SUM(B26,D28,B34,D36),"")</f>
        <v>931.0896299999999</v>
      </c>
    </row>
    <row r="39" spans="1:4" ht="14.25" customHeight="1">
      <c r="A39" s="156" t="s">
        <v>112</v>
      </c>
      <c r="B39" s="144"/>
      <c r="C39" s="143"/>
      <c r="D39" s="145"/>
    </row>
    <row r="40" spans="1:7" ht="12.75" customHeight="1">
      <c r="A40" s="60" t="s">
        <v>37</v>
      </c>
      <c r="C40" s="96"/>
      <c r="D40" s="96"/>
      <c r="E40" s="96"/>
      <c r="F40" s="62"/>
      <c r="G40" s="62"/>
    </row>
    <row r="41" spans="1:5" ht="12.75" customHeight="1">
      <c r="A41" s="74"/>
      <c r="B41" s="74"/>
      <c r="C41" s="74"/>
      <c r="D41" s="94"/>
      <c r="E41" s="95"/>
    </row>
    <row r="42" spans="1:5" ht="12.75" customHeight="1">
      <c r="A42" s="74"/>
      <c r="B42" s="74"/>
      <c r="C42" s="74"/>
      <c r="D42" s="94"/>
      <c r="E42" s="95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spans="1:2" ht="12.75" customHeight="1">
      <c r="A51" s="130" t="s">
        <v>109</v>
      </c>
      <c r="B51" s="61"/>
    </row>
    <row r="52" spans="1:2" ht="12.75" customHeight="1">
      <c r="A52" s="130" t="s">
        <v>120</v>
      </c>
      <c r="B52" s="61"/>
    </row>
    <row r="53" spans="1:2" ht="12.75" customHeight="1">
      <c r="A53" s="60" t="s">
        <v>135</v>
      </c>
      <c r="B53" s="61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6">
    <mergeCell ref="A7:D7"/>
    <mergeCell ref="A6:D6"/>
    <mergeCell ref="A11:D11"/>
    <mergeCell ref="A9:D9"/>
    <mergeCell ref="A10:D10"/>
    <mergeCell ref="A8:D8"/>
  </mergeCells>
  <printOptions/>
  <pageMargins left="0.5905511811023623" right="0.5905511811023623" top="0.5905511811023623" bottom="0.3937007874015748" header="0" footer="0.1968503937007874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52"/>
  <sheetViews>
    <sheetView showGridLines="0" workbookViewId="0" topLeftCell="A1">
      <selection activeCell="E44" sqref="E44"/>
    </sheetView>
  </sheetViews>
  <sheetFormatPr defaultColWidth="4.57421875" defaultRowHeight="10.5" customHeight="1"/>
  <cols>
    <col min="1" max="1" width="35.421875" style="6" customWidth="1"/>
    <col min="2" max="2" width="11.28125" style="15" customWidth="1"/>
    <col min="3" max="3" width="11.00390625" style="15" customWidth="1"/>
    <col min="4" max="4" width="12.00390625" style="15" bestFit="1" customWidth="1"/>
    <col min="5" max="6" width="11.140625" style="15" customWidth="1"/>
    <col min="7" max="16384" width="4.57421875" style="15" customWidth="1"/>
  </cols>
  <sheetData>
    <row r="6" spans="1:6" s="5" customFormat="1" ht="11.25" customHeight="1">
      <c r="A6" s="170" t="s">
        <v>103</v>
      </c>
      <c r="B6" s="170"/>
      <c r="C6" s="170"/>
      <c r="D6" s="170"/>
      <c r="E6" s="170"/>
      <c r="F6" s="170"/>
    </row>
    <row r="7" spans="1:6" s="2" customFormat="1" ht="11.25">
      <c r="A7" s="171" t="s">
        <v>0</v>
      </c>
      <c r="B7" s="171"/>
      <c r="C7" s="171"/>
      <c r="D7" s="171"/>
      <c r="E7" s="171"/>
      <c r="F7" s="171"/>
    </row>
    <row r="8" spans="1:6" s="8" customFormat="1" ht="11.25">
      <c r="A8" s="172" t="s">
        <v>27</v>
      </c>
      <c r="B8" s="172"/>
      <c r="C8" s="172"/>
      <c r="D8" s="172"/>
      <c r="E8" s="172"/>
      <c r="F8" s="172"/>
    </row>
    <row r="9" spans="1:6" s="8" customFormat="1" ht="11.25">
      <c r="A9" s="171" t="s">
        <v>21</v>
      </c>
      <c r="B9" s="171"/>
      <c r="C9" s="171"/>
      <c r="D9" s="171"/>
      <c r="E9" s="171"/>
      <c r="F9" s="171"/>
    </row>
    <row r="10" spans="1:6" s="8" customFormat="1" ht="11.25">
      <c r="A10" s="171" t="s">
        <v>130</v>
      </c>
      <c r="B10" s="171"/>
      <c r="C10" s="171"/>
      <c r="D10" s="171"/>
      <c r="E10" s="171"/>
      <c r="F10" s="171"/>
    </row>
    <row r="11" spans="1:5" s="18" customFormat="1" ht="13.5" customHeight="1">
      <c r="A11" s="13"/>
      <c r="B11" s="13"/>
      <c r="C11" s="13"/>
      <c r="D11" s="13"/>
      <c r="E11" s="19"/>
    </row>
    <row r="12" spans="1:6" ht="16.5" customHeight="1">
      <c r="A12" s="26" t="s">
        <v>39</v>
      </c>
      <c r="F12" s="11" t="s">
        <v>1</v>
      </c>
    </row>
    <row r="13" spans="1:6" ht="13.5" customHeight="1">
      <c r="A13" s="185" t="s">
        <v>28</v>
      </c>
      <c r="B13" s="173" t="s">
        <v>22</v>
      </c>
      <c r="C13" s="174"/>
      <c r="D13" s="174"/>
      <c r="E13" s="174"/>
      <c r="F13" s="174"/>
    </row>
    <row r="14" spans="1:6" ht="13.5" customHeight="1">
      <c r="A14" s="186"/>
      <c r="B14" s="173" t="s">
        <v>23</v>
      </c>
      <c r="C14" s="175"/>
      <c r="D14" s="176"/>
      <c r="E14" s="179" t="s">
        <v>96</v>
      </c>
      <c r="F14" s="182" t="s">
        <v>25</v>
      </c>
    </row>
    <row r="15" spans="1:6" ht="12.75" customHeight="1">
      <c r="A15" s="186"/>
      <c r="B15" s="177" t="s">
        <v>24</v>
      </c>
      <c r="C15" s="178"/>
      <c r="D15" s="58" t="s">
        <v>26</v>
      </c>
      <c r="E15" s="180"/>
      <c r="F15" s="183"/>
    </row>
    <row r="16" spans="1:6" s="29" customFormat="1" ht="21.75" customHeight="1">
      <c r="A16" s="187"/>
      <c r="B16" s="57" t="s">
        <v>40</v>
      </c>
      <c r="C16" s="27" t="s">
        <v>52</v>
      </c>
      <c r="D16" s="28" t="s">
        <v>52</v>
      </c>
      <c r="E16" s="181"/>
      <c r="F16" s="184"/>
    </row>
    <row r="17" spans="1:6" ht="19.5" customHeight="1">
      <c r="A17" s="30"/>
      <c r="B17" s="31"/>
      <c r="C17" s="31"/>
      <c r="D17" s="31"/>
      <c r="E17" s="31"/>
      <c r="F17" s="32"/>
    </row>
    <row r="18" spans="1:6" ht="14.25" customHeight="1">
      <c r="A18" s="30" t="s">
        <v>111</v>
      </c>
      <c r="B18" s="31"/>
      <c r="C18" s="31">
        <f>178143.31/1000</f>
        <v>178.14330999999999</v>
      </c>
      <c r="D18" s="31">
        <f>2730111.6/1000</f>
        <v>2730.1116</v>
      </c>
      <c r="E18" s="31">
        <f>4283217.82/1000</f>
        <v>4283.21782</v>
      </c>
      <c r="F18" s="32"/>
    </row>
    <row r="19" spans="1:6" ht="12" customHeight="1">
      <c r="A19" s="37"/>
      <c r="B19" s="31"/>
      <c r="C19" s="31"/>
      <c r="D19" s="31"/>
      <c r="E19" s="31"/>
      <c r="F19" s="32"/>
    </row>
    <row r="20" spans="1:6" ht="12" customHeight="1">
      <c r="A20" s="37"/>
      <c r="B20" s="31"/>
      <c r="C20" s="31"/>
      <c r="D20" s="31"/>
      <c r="E20" s="31"/>
      <c r="F20" s="32"/>
    </row>
    <row r="21" spans="1:6" ht="12" customHeight="1">
      <c r="A21" s="37"/>
      <c r="B21" s="31"/>
      <c r="C21" s="31"/>
      <c r="D21" s="31"/>
      <c r="E21" s="31"/>
      <c r="F21" s="32"/>
    </row>
    <row r="22" spans="1:6" ht="18" customHeight="1">
      <c r="A22" s="30"/>
      <c r="B22" s="31"/>
      <c r="C22" s="31"/>
      <c r="D22" s="31"/>
      <c r="E22" s="31"/>
      <c r="F22" s="32"/>
    </row>
    <row r="23" spans="1:6" ht="12" customHeight="1">
      <c r="A23" s="37"/>
      <c r="B23" s="31"/>
      <c r="C23" s="31"/>
      <c r="D23" s="31"/>
      <c r="E23" s="31"/>
      <c r="F23" s="32"/>
    </row>
    <row r="24" spans="1:6" ht="12" customHeight="1">
      <c r="A24" s="37"/>
      <c r="B24" s="31"/>
      <c r="C24" s="31"/>
      <c r="D24" s="31"/>
      <c r="E24" s="31"/>
      <c r="F24" s="32"/>
    </row>
    <row r="25" spans="1:6" ht="12" customHeight="1">
      <c r="A25" s="37"/>
      <c r="B25" s="31"/>
      <c r="C25" s="31"/>
      <c r="D25" s="31"/>
      <c r="E25" s="31"/>
      <c r="F25" s="32"/>
    </row>
    <row r="26" spans="1:6" ht="12" customHeight="1">
      <c r="A26" s="37"/>
      <c r="B26" s="31"/>
      <c r="C26" s="31"/>
      <c r="D26" s="31"/>
      <c r="E26" s="31"/>
      <c r="F26" s="32"/>
    </row>
    <row r="27" spans="1:6" ht="17.25" customHeight="1">
      <c r="A27" s="39" t="s">
        <v>17</v>
      </c>
      <c r="B27" s="20"/>
      <c r="C27" s="20">
        <f>C18</f>
        <v>178.14330999999999</v>
      </c>
      <c r="D27" s="20">
        <f>D18</f>
        <v>2730.1116</v>
      </c>
      <c r="E27" s="20">
        <f>E18</f>
        <v>4283.21782</v>
      </c>
      <c r="F27" s="20">
        <f>F18</f>
        <v>0</v>
      </c>
    </row>
    <row r="28" spans="1:6" ht="17.25" customHeight="1">
      <c r="A28" s="101"/>
      <c r="B28" s="102"/>
      <c r="C28" s="102"/>
      <c r="D28" s="102"/>
      <c r="E28" s="102"/>
      <c r="F28" s="102"/>
    </row>
    <row r="29" spans="1:6" ht="13.5" customHeight="1">
      <c r="A29" s="185" t="s">
        <v>97</v>
      </c>
      <c r="B29" s="173" t="s">
        <v>22</v>
      </c>
      <c r="C29" s="174"/>
      <c r="D29" s="174"/>
      <c r="E29" s="174"/>
      <c r="F29" s="174"/>
    </row>
    <row r="30" spans="1:6" ht="13.5" customHeight="1">
      <c r="A30" s="186"/>
      <c r="B30" s="173" t="s">
        <v>23</v>
      </c>
      <c r="C30" s="175"/>
      <c r="D30" s="176"/>
      <c r="E30" s="179" t="s">
        <v>96</v>
      </c>
      <c r="F30" s="182" t="s">
        <v>25</v>
      </c>
    </row>
    <row r="31" spans="1:6" ht="12.75" customHeight="1">
      <c r="A31" s="186"/>
      <c r="B31" s="177" t="s">
        <v>24</v>
      </c>
      <c r="C31" s="178"/>
      <c r="D31" s="58" t="s">
        <v>26</v>
      </c>
      <c r="E31" s="180"/>
      <c r="F31" s="183"/>
    </row>
    <row r="32" spans="1:6" s="29" customFormat="1" ht="21.75" customHeight="1">
      <c r="A32" s="187"/>
      <c r="B32" s="57" t="s">
        <v>40</v>
      </c>
      <c r="C32" s="27" t="s">
        <v>52</v>
      </c>
      <c r="D32" s="28" t="s">
        <v>52</v>
      </c>
      <c r="E32" s="181"/>
      <c r="F32" s="184"/>
    </row>
    <row r="33" spans="1:6" ht="14.25" customHeight="1">
      <c r="A33" s="150" t="s">
        <v>118</v>
      </c>
      <c r="B33" s="31"/>
      <c r="C33" s="31"/>
      <c r="D33" s="31"/>
      <c r="E33" s="31"/>
      <c r="F33" s="32"/>
    </row>
    <row r="34" spans="1:6" ht="14.25" customHeight="1">
      <c r="A34" s="150" t="s">
        <v>114</v>
      </c>
      <c r="B34" s="38"/>
      <c r="C34" s="38">
        <f>442.85/1000</f>
        <v>0.44285</v>
      </c>
      <c r="D34" s="38">
        <f>1231759.1/1000</f>
        <v>1231.7591</v>
      </c>
      <c r="E34" s="31"/>
      <c r="F34" s="32"/>
    </row>
    <row r="35" spans="1:6" ht="14.25" customHeight="1">
      <c r="A35" s="150" t="s">
        <v>115</v>
      </c>
      <c r="B35" s="38"/>
      <c r="C35" s="38">
        <f>174730.46/1000</f>
        <v>174.73046</v>
      </c>
      <c r="D35" s="38">
        <f>1114836.5/1000</f>
        <v>1114.8365</v>
      </c>
      <c r="E35" s="31"/>
      <c r="F35" s="32"/>
    </row>
    <row r="36" spans="1:6" ht="14.25" customHeight="1">
      <c r="A36" s="150" t="s">
        <v>117</v>
      </c>
      <c r="B36" s="38"/>
      <c r="C36" s="38"/>
      <c r="D36" s="38"/>
      <c r="E36" s="31"/>
      <c r="F36" s="32"/>
    </row>
    <row r="37" spans="1:6" ht="14.25" customHeight="1">
      <c r="A37" s="150" t="s">
        <v>116</v>
      </c>
      <c r="B37" s="38"/>
      <c r="C37" s="38">
        <f>2970/1000</f>
        <v>2.97</v>
      </c>
      <c r="D37" s="38">
        <f>383516/1000</f>
        <v>383.516</v>
      </c>
      <c r="E37" s="31"/>
      <c r="F37" s="32"/>
    </row>
    <row r="38" spans="1:6" ht="17.25" customHeight="1">
      <c r="A38" s="39" t="s">
        <v>17</v>
      </c>
      <c r="B38" s="20"/>
      <c r="C38" s="20">
        <f>SUM(C33:C37)</f>
        <v>178.14330999999999</v>
      </c>
      <c r="D38" s="20">
        <f>SUM(D33:D37)</f>
        <v>2730.1115999999997</v>
      </c>
      <c r="E38" s="33">
        <f>E27</f>
        <v>4283.21782</v>
      </c>
      <c r="F38" s="20"/>
    </row>
    <row r="39" spans="1:6" ht="13.5" customHeight="1">
      <c r="A39" s="146" t="s">
        <v>119</v>
      </c>
      <c r="B39" s="34"/>
      <c r="C39" s="35"/>
      <c r="D39" s="34"/>
      <c r="E39" s="34"/>
      <c r="F39" s="34"/>
    </row>
    <row r="40" spans="1:6" s="5" customFormat="1" ht="11.25">
      <c r="A40" s="3" t="s">
        <v>37</v>
      </c>
      <c r="B40" s="10"/>
      <c r="C40" s="14"/>
      <c r="D40" s="14"/>
      <c r="E40" s="14"/>
      <c r="F40" s="9"/>
    </row>
    <row r="48" spans="1:5" ht="10.5" customHeight="1">
      <c r="A48" s="130" t="s">
        <v>122</v>
      </c>
      <c r="B48" s="61"/>
      <c r="E48" s="78" t="s">
        <v>123</v>
      </c>
    </row>
    <row r="49" spans="1:5" ht="10.5" customHeight="1">
      <c r="A49" s="130" t="s">
        <v>124</v>
      </c>
      <c r="B49" s="61"/>
      <c r="E49" s="78" t="s">
        <v>125</v>
      </c>
    </row>
    <row r="50" spans="1:5" ht="10.5" customHeight="1">
      <c r="A50" s="60" t="s">
        <v>128</v>
      </c>
      <c r="B50" s="61"/>
      <c r="E50" s="78" t="s">
        <v>127</v>
      </c>
    </row>
    <row r="52" ht="10.5" customHeight="1">
      <c r="H52" s="15" t="s">
        <v>129</v>
      </c>
    </row>
  </sheetData>
  <mergeCells count="17">
    <mergeCell ref="A29:A32"/>
    <mergeCell ref="B29:F29"/>
    <mergeCell ref="B30:D30"/>
    <mergeCell ref="E30:E32"/>
    <mergeCell ref="F30:F32"/>
    <mergeCell ref="B31:C31"/>
    <mergeCell ref="A10:F10"/>
    <mergeCell ref="B13:F13"/>
    <mergeCell ref="B14:D14"/>
    <mergeCell ref="B15:C15"/>
    <mergeCell ref="E14:E16"/>
    <mergeCell ref="F14:F16"/>
    <mergeCell ref="A13:A16"/>
    <mergeCell ref="A6:F6"/>
    <mergeCell ref="A9:F9"/>
    <mergeCell ref="A8:F8"/>
    <mergeCell ref="A7:F7"/>
  </mergeCells>
  <printOptions/>
  <pageMargins left="0.5905511811023623" right="0.5905511811023623" top="0.5905511811023623" bottom="0.3937007874015748" header="0" footer="0.196850393700787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3">
      <selection activeCell="B24" sqref="B24:B25"/>
    </sheetView>
  </sheetViews>
  <sheetFormatPr defaultColWidth="9.140625" defaultRowHeight="12.75" customHeight="1"/>
  <cols>
    <col min="1" max="1" width="47.28125" style="5" customWidth="1"/>
    <col min="2" max="2" width="22.28125" style="24" customWidth="1"/>
    <col min="3" max="3" width="21.8515625" style="18" customWidth="1"/>
    <col min="4" max="4" width="1.28515625" style="5" customWidth="1"/>
    <col min="5" max="5" width="6.00390625" style="5" customWidth="1"/>
    <col min="6" max="6" width="6.421875" style="5" customWidth="1"/>
    <col min="7" max="7" width="7.8515625" style="5" customWidth="1"/>
    <col min="8" max="16384" width="0.9921875" style="5" customWidth="1"/>
  </cols>
  <sheetData>
    <row r="1" spans="1:7" s="15" customFormat="1" ht="12" customHeight="1">
      <c r="A1" s="56"/>
      <c r="G1" s="21"/>
    </row>
    <row r="2" spans="1:7" s="15" customFormat="1" ht="12" customHeight="1">
      <c r="A2" s="56"/>
      <c r="G2" s="21"/>
    </row>
    <row r="3" spans="1:7" s="15" customFormat="1" ht="12" customHeight="1">
      <c r="A3" s="56"/>
      <c r="G3" s="21"/>
    </row>
    <row r="4" spans="1:7" s="15" customFormat="1" ht="12" customHeight="1">
      <c r="A4" s="56"/>
      <c r="G4" s="21"/>
    </row>
    <row r="5" spans="1:5" ht="11.25">
      <c r="A5" s="3"/>
      <c r="B5" s="3"/>
      <c r="C5" s="2"/>
      <c r="D5" s="3"/>
      <c r="E5" s="4"/>
    </row>
    <row r="6" spans="1:3" ht="11.25" customHeight="1">
      <c r="A6" s="170" t="s">
        <v>103</v>
      </c>
      <c r="B6" s="170"/>
      <c r="C6" s="170"/>
    </row>
    <row r="7" spans="1:3" ht="11.25">
      <c r="A7" s="170" t="s">
        <v>104</v>
      </c>
      <c r="B7" s="170"/>
      <c r="C7" s="170"/>
    </row>
    <row r="8" spans="1:5" s="2" customFormat="1" ht="11.25">
      <c r="A8" s="171" t="s">
        <v>0</v>
      </c>
      <c r="B8" s="171"/>
      <c r="C8" s="171"/>
      <c r="D8" s="171"/>
      <c r="E8" s="1"/>
    </row>
    <row r="9" spans="1:5" s="8" customFormat="1" ht="11.25">
      <c r="A9" s="172" t="s">
        <v>61</v>
      </c>
      <c r="B9" s="172"/>
      <c r="C9" s="172"/>
      <c r="D9" s="172"/>
      <c r="E9" s="7"/>
    </row>
    <row r="10" spans="1:5" s="8" customFormat="1" ht="11.25">
      <c r="A10" s="171" t="s">
        <v>21</v>
      </c>
      <c r="B10" s="171"/>
      <c r="C10" s="171"/>
      <c r="D10" s="171"/>
      <c r="E10" s="7"/>
    </row>
    <row r="11" spans="1:5" s="8" customFormat="1" ht="11.25">
      <c r="A11" s="171" t="s">
        <v>130</v>
      </c>
      <c r="B11" s="171"/>
      <c r="C11" s="171"/>
      <c r="D11" s="171"/>
      <c r="E11" s="7"/>
    </row>
    <row r="12" spans="1:5" s="18" customFormat="1" ht="13.5" customHeight="1">
      <c r="A12" s="36"/>
      <c r="B12" s="36"/>
      <c r="C12" s="36"/>
      <c r="D12" s="13"/>
      <c r="E12" s="19"/>
    </row>
    <row r="13" spans="1:4" ht="12.75" customHeight="1">
      <c r="A13" s="5" t="s">
        <v>42</v>
      </c>
      <c r="C13" s="17" t="s">
        <v>1</v>
      </c>
      <c r="D13" s="40"/>
    </row>
    <row r="14" spans="1:7" s="23" customFormat="1" ht="12.75" customHeight="1">
      <c r="A14" s="192" t="s">
        <v>6</v>
      </c>
      <c r="B14" s="194" t="s">
        <v>29</v>
      </c>
      <c r="C14" s="195"/>
      <c r="D14" s="41"/>
      <c r="E14" s="42"/>
      <c r="F14" s="42"/>
      <c r="G14" s="42"/>
    </row>
    <row r="15" spans="1:9" ht="16.5" customHeight="1">
      <c r="A15" s="193"/>
      <c r="B15" s="47">
        <v>2004</v>
      </c>
      <c r="C15" s="47">
        <v>1999</v>
      </c>
      <c r="D15" s="43"/>
      <c r="F15" s="4"/>
      <c r="G15" s="4"/>
      <c r="H15" s="4"/>
      <c r="I15" s="4"/>
    </row>
    <row r="16" spans="1:9" ht="12.75">
      <c r="A16" s="22" t="s">
        <v>62</v>
      </c>
      <c r="B16" s="135"/>
      <c r="C16" s="131"/>
      <c r="D16" s="43"/>
      <c r="F16" s="4"/>
      <c r="G16" s="4"/>
      <c r="H16" s="4"/>
      <c r="I16" s="4"/>
    </row>
    <row r="17" spans="1:9" ht="12.75">
      <c r="A17" s="46" t="s">
        <v>30</v>
      </c>
      <c r="B17" s="135"/>
      <c r="C17" s="131"/>
      <c r="D17" s="43"/>
      <c r="F17" s="25"/>
      <c r="G17" s="25"/>
      <c r="H17" s="4"/>
      <c r="I17" s="4"/>
    </row>
    <row r="18" spans="1:9" ht="12.75">
      <c r="A18" s="46" t="s">
        <v>31</v>
      </c>
      <c r="B18" s="135">
        <f>1269830.59/1000</f>
        <v>1269.83059</v>
      </c>
      <c r="C18" s="131">
        <f>112541.3/1000</f>
        <v>112.5413</v>
      </c>
      <c r="D18" s="43"/>
      <c r="F18" s="25"/>
      <c r="G18" s="25"/>
      <c r="H18" s="4"/>
      <c r="I18" s="4"/>
    </row>
    <row r="19" spans="1:9" ht="12.75">
      <c r="A19" s="46" t="s">
        <v>32</v>
      </c>
      <c r="B19" s="135"/>
      <c r="C19" s="131"/>
      <c r="D19" s="43"/>
      <c r="F19" s="25"/>
      <c r="G19" s="25"/>
      <c r="H19" s="4"/>
      <c r="I19" s="4"/>
    </row>
    <row r="20" spans="1:9" ht="12.75">
      <c r="A20" s="46" t="s">
        <v>33</v>
      </c>
      <c r="B20" s="135"/>
      <c r="C20" s="131"/>
      <c r="D20" s="43"/>
      <c r="F20" s="25"/>
      <c r="G20" s="25"/>
      <c r="H20" s="4"/>
      <c r="I20" s="4"/>
    </row>
    <row r="21" spans="1:9" ht="12.75">
      <c r="A21" s="46" t="s">
        <v>34</v>
      </c>
      <c r="B21" s="135">
        <f>4792560.65/1000</f>
        <v>4792.56065</v>
      </c>
      <c r="C21" s="131">
        <f>1599212.86/1000</f>
        <v>1599.21286</v>
      </c>
      <c r="D21" s="43"/>
      <c r="F21" s="25"/>
      <c r="G21" s="25"/>
      <c r="H21" s="4"/>
      <c r="I21" s="4"/>
    </row>
    <row r="22" spans="1:9" ht="22.5" customHeight="1">
      <c r="A22" s="44" t="s">
        <v>63</v>
      </c>
      <c r="B22" s="136">
        <f>SUM(B16:B21)</f>
        <v>6062.391240000001</v>
      </c>
      <c r="C22" s="132">
        <f>SUM(C16:C21)</f>
        <v>1711.7541600000002</v>
      </c>
      <c r="D22" s="43"/>
      <c r="F22" s="25"/>
      <c r="G22" s="25"/>
      <c r="H22" s="4"/>
      <c r="I22" s="4"/>
    </row>
    <row r="23" spans="1:9" ht="22.5" customHeight="1">
      <c r="A23" s="16" t="s">
        <v>5</v>
      </c>
      <c r="B23" s="157">
        <f>1156659577.32/1000</f>
        <v>1156659.57732</v>
      </c>
      <c r="C23" s="133">
        <f>536937414.15/1000</f>
        <v>536937.41415</v>
      </c>
      <c r="D23" s="25"/>
      <c r="F23" s="25"/>
      <c r="G23" s="25"/>
      <c r="H23" s="4"/>
      <c r="I23" s="4"/>
    </row>
    <row r="24" spans="1:9" ht="11.25" customHeight="1">
      <c r="A24" s="188" t="s">
        <v>64</v>
      </c>
      <c r="B24" s="190">
        <f>B22/B23*100</f>
        <v>0.5241292562541751</v>
      </c>
      <c r="C24" s="134" t="s">
        <v>8</v>
      </c>
      <c r="D24" s="25"/>
      <c r="F24" s="25"/>
      <c r="G24" s="25"/>
      <c r="H24" s="4"/>
      <c r="I24" s="4"/>
    </row>
    <row r="25" spans="1:9" ht="15" customHeight="1">
      <c r="A25" s="189"/>
      <c r="B25" s="191"/>
      <c r="C25" s="138">
        <f>C22/C23*100</f>
        <v>0.31879956860704084</v>
      </c>
      <c r="D25" s="25"/>
      <c r="F25" s="25"/>
      <c r="G25" s="25"/>
      <c r="H25" s="4"/>
      <c r="I25" s="4"/>
    </row>
    <row r="26" spans="1:5" s="63" customFormat="1" ht="14.25" customHeight="1">
      <c r="A26" s="117" t="s">
        <v>105</v>
      </c>
      <c r="B26" s="144"/>
      <c r="C26" s="143"/>
      <c r="D26" s="145"/>
      <c r="E26" s="62"/>
    </row>
    <row r="27" spans="1:8" ht="15.75" customHeight="1">
      <c r="A27" s="3" t="s">
        <v>37</v>
      </c>
      <c r="B27" s="10"/>
      <c r="C27" s="14"/>
      <c r="D27" s="14"/>
      <c r="E27" s="14"/>
      <c r="F27" s="9"/>
      <c r="G27" s="9"/>
      <c r="H27" s="10"/>
    </row>
    <row r="37" spans="1:3" ht="12.75" customHeight="1">
      <c r="A37" s="130" t="s">
        <v>122</v>
      </c>
      <c r="B37" s="61"/>
      <c r="C37" s="78" t="s">
        <v>123</v>
      </c>
    </row>
    <row r="38" spans="1:3" ht="12.75" customHeight="1">
      <c r="A38" s="130" t="s">
        <v>124</v>
      </c>
      <c r="B38" s="61"/>
      <c r="C38" s="78" t="s">
        <v>125</v>
      </c>
    </row>
    <row r="39" spans="1:3" ht="12.75" customHeight="1">
      <c r="A39" s="60" t="s">
        <v>126</v>
      </c>
      <c r="B39" s="61"/>
      <c r="C39" s="78" t="s">
        <v>134</v>
      </c>
    </row>
  </sheetData>
  <mergeCells count="10">
    <mergeCell ref="A7:C7"/>
    <mergeCell ref="A24:A25"/>
    <mergeCell ref="B24:B25"/>
    <mergeCell ref="A6:C6"/>
    <mergeCell ref="A11:D11"/>
    <mergeCell ref="A14:A15"/>
    <mergeCell ref="A8:D8"/>
    <mergeCell ref="A9:D9"/>
    <mergeCell ref="A10:D10"/>
    <mergeCell ref="B14:C14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56"/>
  <sheetViews>
    <sheetView showGridLines="0" tabSelected="1" workbookViewId="0" topLeftCell="A38">
      <selection activeCell="A44" sqref="A44"/>
    </sheetView>
  </sheetViews>
  <sheetFormatPr defaultColWidth="9.140625" defaultRowHeight="12.75" customHeight="1"/>
  <cols>
    <col min="1" max="1" width="47.28125" style="5" customWidth="1"/>
    <col min="2" max="2" width="21.8515625" style="24" customWidth="1"/>
    <col min="3" max="3" width="21.8515625" style="18" customWidth="1"/>
    <col min="4" max="62" width="15.7109375" style="5" customWidth="1"/>
    <col min="63" max="16384" width="0.9921875" style="5" customWidth="1"/>
  </cols>
  <sheetData>
    <row r="5" spans="1:3" ht="11.25">
      <c r="A5" s="3"/>
      <c r="B5" s="3"/>
      <c r="C5" s="2"/>
    </row>
    <row r="6" spans="1:3" ht="11.25" customHeight="1">
      <c r="A6" s="170" t="s">
        <v>103</v>
      </c>
      <c r="B6" s="170"/>
      <c r="C6" s="170"/>
    </row>
    <row r="7" spans="1:3" ht="11.25">
      <c r="A7" s="170" t="s">
        <v>104</v>
      </c>
      <c r="B7" s="170"/>
      <c r="C7" s="170"/>
    </row>
    <row r="8" spans="1:3" s="2" customFormat="1" ht="11.25">
      <c r="A8" s="171" t="s">
        <v>0</v>
      </c>
      <c r="B8" s="171"/>
      <c r="C8" s="171"/>
    </row>
    <row r="9" spans="1:3" s="8" customFormat="1" ht="11.25">
      <c r="A9" s="172" t="s">
        <v>46</v>
      </c>
      <c r="B9" s="172"/>
      <c r="C9" s="172"/>
    </row>
    <row r="10" spans="1:3" s="8" customFormat="1" ht="11.25">
      <c r="A10" s="171" t="s">
        <v>21</v>
      </c>
      <c r="B10" s="171"/>
      <c r="C10" s="171"/>
    </row>
    <row r="11" spans="1:3" s="8" customFormat="1" ht="11.25">
      <c r="A11" s="171" t="s">
        <v>130</v>
      </c>
      <c r="B11" s="171"/>
      <c r="C11" s="171"/>
    </row>
    <row r="12" spans="1:3" s="18" customFormat="1" ht="13.5" customHeight="1">
      <c r="A12" s="36"/>
      <c r="B12" s="36"/>
      <c r="C12" s="36"/>
    </row>
    <row r="13" spans="1:3" ht="12.75" customHeight="1">
      <c r="A13" s="5" t="s">
        <v>45</v>
      </c>
      <c r="C13" s="17" t="s">
        <v>1</v>
      </c>
    </row>
    <row r="14" spans="1:3" ht="18" customHeight="1">
      <c r="A14" s="48" t="s">
        <v>59</v>
      </c>
      <c r="B14" s="49" t="s">
        <v>10</v>
      </c>
      <c r="C14" s="49" t="s">
        <v>43</v>
      </c>
    </row>
    <row r="15" spans="1:3" ht="11.25">
      <c r="A15" s="46" t="s">
        <v>60</v>
      </c>
      <c r="B15" s="38">
        <v>48317</v>
      </c>
      <c r="C15" s="129">
        <v>4.18</v>
      </c>
    </row>
    <row r="16" spans="1:3" ht="11.25">
      <c r="A16" s="46" t="s">
        <v>49</v>
      </c>
      <c r="B16" s="38">
        <v>69400</v>
      </c>
      <c r="C16" s="129">
        <v>6</v>
      </c>
    </row>
    <row r="17" spans="1:3" ht="11.25">
      <c r="A17" s="46" t="s">
        <v>47</v>
      </c>
      <c r="B17" s="38">
        <v>65930</v>
      </c>
      <c r="C17" s="129">
        <v>5.7</v>
      </c>
    </row>
    <row r="18" spans="1:3" ht="21" customHeight="1">
      <c r="A18" s="120" t="s">
        <v>99</v>
      </c>
      <c r="B18" s="141"/>
      <c r="C18" s="141"/>
    </row>
    <row r="19" spans="1:3" ht="11.25">
      <c r="A19" s="51" t="s">
        <v>48</v>
      </c>
      <c r="B19" s="52"/>
      <c r="C19" s="128"/>
    </row>
    <row r="20" spans="1:3" ht="11.25">
      <c r="A20" s="12"/>
      <c r="B20" s="50"/>
      <c r="C20" s="50"/>
    </row>
    <row r="21" spans="1:3" ht="18" customHeight="1">
      <c r="A21" s="48" t="s">
        <v>54</v>
      </c>
      <c r="B21" s="49" t="s">
        <v>10</v>
      </c>
      <c r="C21" s="49" t="s">
        <v>43</v>
      </c>
    </row>
    <row r="22" spans="1:3" ht="11.25">
      <c r="A22" s="46" t="s">
        <v>50</v>
      </c>
      <c r="B22" s="38"/>
      <c r="C22" s="38"/>
    </row>
    <row r="23" spans="1:3" ht="11.25">
      <c r="A23" s="51" t="s">
        <v>53</v>
      </c>
      <c r="B23" s="52"/>
      <c r="C23" s="52"/>
    </row>
    <row r="24" spans="1:3" ht="11.25">
      <c r="A24" s="12"/>
      <c r="B24" s="50"/>
      <c r="C24" s="50"/>
    </row>
    <row r="25" spans="1:3" ht="18" customHeight="1">
      <c r="A25" s="48" t="s">
        <v>68</v>
      </c>
      <c r="B25" s="49" t="s">
        <v>10</v>
      </c>
      <c r="C25" s="49" t="s">
        <v>43</v>
      </c>
    </row>
    <row r="26" spans="1:3" ht="11.25">
      <c r="A26" s="46" t="s">
        <v>67</v>
      </c>
      <c r="B26" s="38"/>
      <c r="C26" s="38"/>
    </row>
    <row r="27" spans="1:3" ht="11.25">
      <c r="A27" s="51" t="s">
        <v>53</v>
      </c>
      <c r="B27" s="52"/>
      <c r="C27" s="52"/>
    </row>
    <row r="28" spans="1:3" ht="11.25">
      <c r="A28" s="12"/>
      <c r="B28" s="50"/>
      <c r="C28" s="50"/>
    </row>
    <row r="29" spans="1:3" ht="18" customHeight="1">
      <c r="A29" s="48" t="s">
        <v>9</v>
      </c>
      <c r="B29" s="49" t="s">
        <v>10</v>
      </c>
      <c r="C29" s="49" t="s">
        <v>43</v>
      </c>
    </row>
    <row r="30" spans="1:3" ht="11.25">
      <c r="A30" s="46" t="s">
        <v>69</v>
      </c>
      <c r="B30" s="38"/>
      <c r="C30" s="38"/>
    </row>
    <row r="31" spans="1:3" ht="11.25">
      <c r="A31" s="46" t="s">
        <v>70</v>
      </c>
      <c r="B31" s="38"/>
      <c r="C31" s="38"/>
    </row>
    <row r="32" spans="1:3" ht="11.25">
      <c r="A32" s="46" t="s">
        <v>71</v>
      </c>
      <c r="B32" s="38"/>
      <c r="C32" s="38"/>
    </row>
    <row r="33" spans="1:3" ht="11.25">
      <c r="A33" s="51" t="s">
        <v>72</v>
      </c>
      <c r="B33" s="52"/>
      <c r="C33" s="52"/>
    </row>
    <row r="34" spans="1:3" ht="9.75" customHeight="1">
      <c r="A34" s="12"/>
      <c r="B34" s="50"/>
      <c r="C34" s="50"/>
    </row>
    <row r="35" spans="1:3" ht="15" customHeight="1">
      <c r="A35" s="192" t="s">
        <v>22</v>
      </c>
      <c r="B35" s="196" t="s">
        <v>101</v>
      </c>
      <c r="C35" s="198" t="s">
        <v>100</v>
      </c>
    </row>
    <row r="36" spans="1:3" ht="12.75" customHeight="1">
      <c r="A36" s="193"/>
      <c r="B36" s="197"/>
      <c r="C36" s="199"/>
    </row>
    <row r="37" spans="1:3" ht="11.25">
      <c r="A37" s="55" t="s">
        <v>102</v>
      </c>
      <c r="B37" s="52">
        <v>2730</v>
      </c>
      <c r="C37" s="52">
        <v>4283</v>
      </c>
    </row>
    <row r="38" spans="1:3" ht="11.25">
      <c r="A38" s="12"/>
      <c r="B38" s="50"/>
      <c r="C38" s="50"/>
    </row>
    <row r="39" spans="1:3" ht="18" customHeight="1">
      <c r="A39" s="48" t="s">
        <v>44</v>
      </c>
      <c r="B39" s="49" t="s">
        <v>10</v>
      </c>
      <c r="C39" s="49" t="s">
        <v>43</v>
      </c>
    </row>
    <row r="40" spans="1:3" ht="18.75" customHeight="1">
      <c r="A40" s="53" t="s">
        <v>65</v>
      </c>
      <c r="B40" s="38">
        <v>6062</v>
      </c>
      <c r="C40" s="129">
        <v>0.5</v>
      </c>
    </row>
    <row r="41" spans="1:3" ht="18.75">
      <c r="A41" s="54" t="s">
        <v>66</v>
      </c>
      <c r="B41" s="137">
        <f>1711754.16/1000</f>
        <v>1711.75416</v>
      </c>
      <c r="C41" s="128">
        <v>0.32</v>
      </c>
    </row>
    <row r="42" spans="1:3" ht="11.25">
      <c r="A42" s="146" t="s">
        <v>113</v>
      </c>
      <c r="B42" s="45"/>
      <c r="C42" s="5"/>
    </row>
    <row r="47" spans="1:2" ht="12.75" customHeight="1">
      <c r="A47" s="130" t="s">
        <v>109</v>
      </c>
      <c r="B47" s="61"/>
    </row>
    <row r="48" spans="1:2" ht="12.75" customHeight="1">
      <c r="A48" s="130" t="s">
        <v>110</v>
      </c>
      <c r="B48" s="61"/>
    </row>
    <row r="49" spans="1:2" ht="12.75" customHeight="1">
      <c r="A49" s="60" t="s">
        <v>121</v>
      </c>
      <c r="B49" s="61"/>
    </row>
    <row r="56" ht="12.75" customHeight="1">
      <c r="A56" s="60"/>
    </row>
  </sheetData>
  <mergeCells count="9">
    <mergeCell ref="A35:A36"/>
    <mergeCell ref="B35:B36"/>
    <mergeCell ref="A6:C6"/>
    <mergeCell ref="A11:C11"/>
    <mergeCell ref="A7:C7"/>
    <mergeCell ref="A8:C8"/>
    <mergeCell ref="A9:C9"/>
    <mergeCell ref="A10:C10"/>
    <mergeCell ref="C35:C36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Clemente</dc:creator>
  <cp:keywords/>
  <dc:description/>
  <cp:lastModifiedBy>Tribunal de Justiça do Acre</cp:lastModifiedBy>
  <cp:lastPrinted>2005-01-27T13:14:19Z</cp:lastPrinted>
  <dcterms:created xsi:type="dcterms:W3CDTF">2001-09-06T15:18:59Z</dcterms:created>
  <dcterms:modified xsi:type="dcterms:W3CDTF">2005-02-14T17:17:36Z</dcterms:modified>
  <cp:category/>
  <cp:version/>
  <cp:contentType/>
  <cp:contentStatus/>
</cp:coreProperties>
</file>